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Saul Armendariz\Saul\WEB\APP MÓVIL\"/>
    </mc:Choice>
  </mc:AlternateContent>
  <xr:revisionPtr revIDLastSave="0" documentId="13_ncr:1_{620156C2-513B-4F64-AE5A-59916D273ED6}" xr6:coauthVersionLast="47" xr6:coauthVersionMax="47" xr10:uidLastSave="{00000000-0000-0000-0000-000000000000}"/>
  <bookViews>
    <workbookView xWindow="-110" yWindow="-110" windowWidth="19420" windowHeight="10300" tabRatio="763" xr2:uid="{00000000-000D-0000-FFFF-FFFF00000000}"/>
  </bookViews>
  <sheets>
    <sheet name="Crecimiento" sheetId="1" r:id="rId1"/>
    <sheet name="Mujer_Maduracion" sheetId="2" r:id="rId2"/>
    <sheet name="Dashboard" sheetId="4" r:id="rId3"/>
    <sheet name="OMS_TALLA_BOYS" sheetId="5" state="hidden" r:id="rId4"/>
    <sheet name="OMS_TALLA_GIRLS" sheetId="6" state="hidden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2" i="1" l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4" i="1"/>
  <c r="S5" i="1" s="1"/>
  <c r="S6" i="1" s="1"/>
  <c r="S7" i="1" s="1"/>
  <c r="S8" i="1" s="1"/>
  <c r="S9" i="1" s="1"/>
  <c r="S10" i="1" s="1"/>
  <c r="S11" i="1" s="1"/>
  <c r="Q15" i="1"/>
  <c r="R15" i="1"/>
  <c r="Q16" i="1"/>
  <c r="R16" i="1"/>
  <c r="Q17" i="1"/>
  <c r="R17" i="1"/>
  <c r="Q18" i="1"/>
  <c r="R18" i="1"/>
  <c r="Q19" i="1"/>
  <c r="R19" i="1"/>
  <c r="Q20" i="1"/>
  <c r="R20" i="1"/>
  <c r="Q21" i="1"/>
  <c r="R21" i="1"/>
  <c r="Q22" i="1"/>
  <c r="R22" i="1"/>
  <c r="Q23" i="1"/>
  <c r="R23" i="1"/>
  <c r="Q24" i="1"/>
  <c r="R24" i="1"/>
  <c r="Q25" i="1"/>
  <c r="R25" i="1"/>
  <c r="Q26" i="1"/>
  <c r="R26" i="1"/>
  <c r="Q27" i="1"/>
  <c r="R27" i="1"/>
  <c r="Q28" i="1"/>
  <c r="R28" i="1"/>
  <c r="Q29" i="1"/>
  <c r="R29" i="1"/>
  <c r="Q30" i="1"/>
  <c r="R30" i="1"/>
  <c r="Q31" i="1"/>
  <c r="R31" i="1"/>
  <c r="Q32" i="1"/>
  <c r="R32" i="1"/>
  <c r="Q33" i="1"/>
  <c r="R33" i="1"/>
  <c r="Q34" i="1"/>
  <c r="R34" i="1"/>
  <c r="Q35" i="1"/>
  <c r="R35" i="1"/>
  <c r="Q36" i="1"/>
  <c r="R36" i="1"/>
  <c r="Q37" i="1"/>
  <c r="R37" i="1"/>
  <c r="Q38" i="1"/>
  <c r="R38" i="1"/>
  <c r="Q39" i="1"/>
  <c r="R39" i="1"/>
  <c r="Q40" i="1"/>
  <c r="R40" i="1"/>
  <c r="Q41" i="1"/>
  <c r="R41" i="1"/>
  <c r="Q42" i="1"/>
  <c r="R42" i="1"/>
  <c r="Q43" i="1"/>
  <c r="R43" i="1"/>
  <c r="Q44" i="1"/>
  <c r="R44" i="1"/>
  <c r="Q45" i="1"/>
  <c r="R45" i="1"/>
  <c r="Q46" i="1"/>
  <c r="R46" i="1"/>
  <c r="Q47" i="1"/>
  <c r="R47" i="1"/>
  <c r="Q48" i="1"/>
  <c r="R48" i="1"/>
  <c r="Q49" i="1"/>
  <c r="R49" i="1"/>
  <c r="Q50" i="1"/>
  <c r="R50" i="1"/>
  <c r="Q51" i="1"/>
  <c r="R51" i="1"/>
  <c r="Q52" i="1"/>
  <c r="R52" i="1"/>
  <c r="Q53" i="1"/>
  <c r="R53" i="1"/>
  <c r="Q54" i="1"/>
  <c r="R54" i="1"/>
  <c r="Q55" i="1"/>
  <c r="R55" i="1"/>
  <c r="Q56" i="1"/>
  <c r="R56" i="1"/>
  <c r="Q57" i="1"/>
  <c r="R57" i="1"/>
  <c r="Q58" i="1"/>
  <c r="R58" i="1"/>
  <c r="Q59" i="1"/>
  <c r="R59" i="1"/>
  <c r="Q60" i="1"/>
  <c r="R60" i="1"/>
  <c r="Q61" i="1"/>
  <c r="R61" i="1"/>
  <c r="Q62" i="1"/>
  <c r="R62" i="1"/>
  <c r="Q63" i="1"/>
  <c r="R63" i="1"/>
  <c r="Q64" i="1"/>
  <c r="R64" i="1"/>
  <c r="Q65" i="1"/>
  <c r="R65" i="1"/>
  <c r="Q66" i="1"/>
  <c r="R66" i="1"/>
  <c r="Q67" i="1"/>
  <c r="R67" i="1"/>
  <c r="Q68" i="1"/>
  <c r="R68" i="1"/>
  <c r="Q69" i="1"/>
  <c r="R69" i="1"/>
  <c r="Q70" i="1"/>
  <c r="R70" i="1"/>
  <c r="Q71" i="1"/>
  <c r="R71" i="1"/>
  <c r="Q72" i="1"/>
  <c r="R72" i="1"/>
  <c r="Q73" i="1"/>
  <c r="R73" i="1"/>
  <c r="Q74" i="1"/>
  <c r="R74" i="1"/>
  <c r="Q75" i="1"/>
  <c r="R75" i="1"/>
  <c r="Q76" i="1"/>
  <c r="R76" i="1"/>
  <c r="Q77" i="1"/>
  <c r="R77" i="1"/>
  <c r="Q78" i="1"/>
  <c r="R78" i="1"/>
  <c r="Q79" i="1"/>
  <c r="R79" i="1"/>
  <c r="Q80" i="1"/>
  <c r="R80" i="1"/>
  <c r="Q81" i="1"/>
  <c r="R81" i="1"/>
  <c r="R5" i="1"/>
  <c r="R6" i="1"/>
  <c r="R7" i="1"/>
  <c r="Q7" i="1" s="1"/>
  <c r="R8" i="1"/>
  <c r="R9" i="1"/>
  <c r="R10" i="1"/>
  <c r="R11" i="1"/>
  <c r="Q12" i="1"/>
  <c r="R12" i="1"/>
  <c r="Q13" i="1"/>
  <c r="R13" i="1"/>
  <c r="Q14" i="1"/>
  <c r="R14" i="1"/>
  <c r="Q4" i="1"/>
  <c r="S3" i="1"/>
  <c r="P7" i="1"/>
  <c r="P8" i="1"/>
  <c r="B12" i="1"/>
  <c r="D3" i="2"/>
  <c r="D4" i="2"/>
  <c r="D5" i="2"/>
  <c r="D6" i="2"/>
  <c r="D7" i="2"/>
  <c r="D8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9" i="2"/>
  <c r="D10" i="2"/>
  <c r="D11" i="2"/>
  <c r="D12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4" i="2"/>
  <c r="C5" i="2"/>
  <c r="C6" i="2"/>
  <c r="C7" i="2"/>
  <c r="C8" i="2"/>
  <c r="C9" i="2"/>
  <c r="C10" i="2"/>
  <c r="C11" i="2"/>
  <c r="C12" i="2"/>
  <c r="C13" i="2"/>
  <c r="C3" i="2"/>
  <c r="B4" i="1"/>
  <c r="B5" i="1"/>
  <c r="B6" i="1"/>
  <c r="B7" i="1"/>
  <c r="B8" i="1"/>
  <c r="B9" i="1"/>
  <c r="B10" i="1"/>
  <c r="B11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3" i="1"/>
  <c r="E12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4" i="1"/>
  <c r="E5" i="1"/>
  <c r="E6" i="1"/>
  <c r="E7" i="1"/>
  <c r="E8" i="1"/>
  <c r="E9" i="1"/>
  <c r="E10" i="1"/>
  <c r="E11" i="1"/>
  <c r="E13" i="1"/>
  <c r="E14" i="1"/>
  <c r="E15" i="1"/>
  <c r="E3" i="1"/>
  <c r="B3" i="4"/>
  <c r="B2" i="4"/>
  <c r="O20" i="1"/>
  <c r="P20" i="1" s="1"/>
  <c r="J20" i="1"/>
  <c r="G20" i="1"/>
  <c r="O19" i="1"/>
  <c r="P19" i="1" s="1"/>
  <c r="J19" i="1"/>
  <c r="G19" i="1"/>
  <c r="O18" i="1"/>
  <c r="P18" i="1" s="1"/>
  <c r="J18" i="1"/>
  <c r="G18" i="1"/>
  <c r="O17" i="1"/>
  <c r="P17" i="1" s="1"/>
  <c r="J17" i="1"/>
  <c r="G17" i="1"/>
  <c r="B10" i="4" l="1"/>
  <c r="O12" i="1"/>
  <c r="P12" i="1" s="1"/>
  <c r="G12" i="1"/>
  <c r="J12" i="1"/>
  <c r="J13" i="1"/>
  <c r="O13" i="1"/>
  <c r="P13" i="1" s="1"/>
  <c r="G13" i="1"/>
  <c r="J14" i="1"/>
  <c r="O14" i="1"/>
  <c r="P14" i="1" s="1"/>
  <c r="G14" i="1"/>
  <c r="J15" i="1"/>
  <c r="G15" i="1"/>
  <c r="O15" i="1"/>
  <c r="P15" i="1" s="1"/>
  <c r="J16" i="1"/>
  <c r="G16" i="1"/>
  <c r="H16" i="1"/>
  <c r="O16" i="1"/>
  <c r="P16" i="1" s="1"/>
  <c r="I16" i="1"/>
  <c r="K12" i="1"/>
  <c r="M12" i="1" s="1"/>
  <c r="N12" i="1"/>
  <c r="L12" i="1" s="1"/>
  <c r="K15" i="1"/>
  <c r="N15" i="1"/>
  <c r="L15" i="1" s="1"/>
  <c r="M15" i="1"/>
  <c r="M18" i="1"/>
  <c r="J21" i="1"/>
  <c r="G21" i="1"/>
  <c r="O21" i="1"/>
  <c r="P21" i="1" s="1"/>
  <c r="I21" i="1"/>
  <c r="H21" i="1"/>
  <c r="O22" i="1"/>
  <c r="J22" i="1"/>
  <c r="P22" i="1"/>
  <c r="T22" i="1" s="1"/>
  <c r="G22" i="1"/>
  <c r="G23" i="1"/>
  <c r="H23" i="1"/>
  <c r="I23" i="1"/>
  <c r="J23" i="1"/>
  <c r="O23" i="1"/>
  <c r="P23" i="1"/>
  <c r="T23" i="1"/>
  <c r="K23" i="1"/>
  <c r="M23" i="1"/>
  <c r="N23" i="1"/>
  <c r="L23" i="1" s="1"/>
  <c r="O24" i="1"/>
  <c r="K24" i="1"/>
  <c r="M24" i="1"/>
  <c r="N24" i="1"/>
  <c r="L24" i="1" s="1"/>
  <c r="G24" i="1"/>
  <c r="H24" i="1"/>
  <c r="I24" i="1"/>
  <c r="J24" i="1"/>
  <c r="P24" i="1"/>
  <c r="T24" i="1"/>
  <c r="O25" i="1"/>
  <c r="P25" i="1"/>
  <c r="J25" i="1"/>
  <c r="G25" i="1"/>
  <c r="H25" i="1" s="1"/>
  <c r="T25" i="1"/>
  <c r="I25" i="1"/>
  <c r="O26" i="1"/>
  <c r="P26" i="1"/>
  <c r="T26" i="1"/>
  <c r="K26" i="1"/>
  <c r="M26" i="1" s="1"/>
  <c r="G26" i="1"/>
  <c r="I26" i="1" s="1"/>
  <c r="H26" i="1"/>
  <c r="J26" i="1"/>
  <c r="N26" i="1"/>
  <c r="L26" i="1" s="1"/>
  <c r="O27" i="1"/>
  <c r="P27" i="1" s="1"/>
  <c r="J27" i="1"/>
  <c r="M27" i="1"/>
  <c r="G27" i="1"/>
  <c r="O28" i="1"/>
  <c r="P28" i="1" s="1"/>
  <c r="J28" i="1"/>
  <c r="G28" i="1"/>
  <c r="O29" i="1"/>
  <c r="G29" i="1"/>
  <c r="K29" i="1"/>
  <c r="M29" i="1" s="1"/>
  <c r="J29" i="1"/>
  <c r="P29" i="1"/>
  <c r="T29" i="1"/>
  <c r="N29" i="1"/>
  <c r="L29" i="1" s="1"/>
  <c r="H29" i="1"/>
  <c r="I29" i="1"/>
  <c r="G30" i="1"/>
  <c r="H30" i="1" s="1"/>
  <c r="I30" i="1"/>
  <c r="J30" i="1"/>
  <c r="O30" i="1"/>
  <c r="P30" i="1" s="1"/>
  <c r="G31" i="1"/>
  <c r="J31" i="1"/>
  <c r="O31" i="1"/>
  <c r="P31" i="1"/>
  <c r="G32" i="1"/>
  <c r="H32" i="1"/>
  <c r="I32" i="1"/>
  <c r="J32" i="1"/>
  <c r="O32" i="1"/>
  <c r="P32" i="1" s="1"/>
  <c r="P33" i="1"/>
  <c r="O33" i="1"/>
  <c r="J33" i="1"/>
  <c r="G33" i="1"/>
  <c r="M33" i="1"/>
  <c r="O34" i="1"/>
  <c r="J34" i="1"/>
  <c r="G34" i="1"/>
  <c r="I34" i="1" s="1"/>
  <c r="H34" i="1"/>
  <c r="P34" i="1"/>
  <c r="G35" i="1"/>
  <c r="H35" i="1" s="1"/>
  <c r="O35" i="1"/>
  <c r="J35" i="1"/>
  <c r="I35" i="1"/>
  <c r="P35" i="1"/>
  <c r="O36" i="1"/>
  <c r="P36" i="1" s="1"/>
  <c r="I36" i="1"/>
  <c r="G36" i="1"/>
  <c r="J36" i="1"/>
  <c r="H36" i="1"/>
  <c r="G37" i="1"/>
  <c r="O37" i="1"/>
  <c r="P37" i="1" s="1"/>
  <c r="J37" i="1"/>
  <c r="G38" i="1"/>
  <c r="I38" i="1" s="1"/>
  <c r="O38" i="1"/>
  <c r="P38" i="1"/>
  <c r="T38" i="1"/>
  <c r="J38" i="1"/>
  <c r="H38" i="1"/>
  <c r="K39" i="1"/>
  <c r="N39" i="1"/>
  <c r="L39" i="1" s="1"/>
  <c r="J39" i="1"/>
  <c r="G39" i="1"/>
  <c r="H39" i="1"/>
  <c r="I39" i="1"/>
  <c r="M39" i="1"/>
  <c r="O39" i="1"/>
  <c r="P39" i="1"/>
  <c r="K40" i="1"/>
  <c r="M40" i="1" s="1"/>
  <c r="J40" i="1"/>
  <c r="O40" i="1"/>
  <c r="N40" i="1"/>
  <c r="L40" i="1" s="1"/>
  <c r="P40" i="1"/>
  <c r="G40" i="1"/>
  <c r="I40" i="1" s="1"/>
  <c r="H40" i="1"/>
  <c r="K41" i="1"/>
  <c r="G41" i="1"/>
  <c r="H41" i="1"/>
  <c r="I41" i="1"/>
  <c r="J41" i="1"/>
  <c r="O41" i="1"/>
  <c r="P41" i="1"/>
  <c r="M41" i="1"/>
  <c r="N41" i="1"/>
  <c r="L41" i="1" s="1"/>
  <c r="T41" i="1"/>
  <c r="G42" i="1"/>
  <c r="O42" i="1"/>
  <c r="J42" i="1"/>
  <c r="I42" i="1"/>
  <c r="H42" i="1"/>
  <c r="P42" i="1"/>
  <c r="J43" i="1"/>
  <c r="G43" i="1"/>
  <c r="K43" i="1"/>
  <c r="M43" i="1" s="1"/>
  <c r="N43" i="1"/>
  <c r="L43" i="1" s="1"/>
  <c r="O43" i="1"/>
  <c r="P43" i="1"/>
  <c r="T43" i="1"/>
  <c r="G44" i="1"/>
  <c r="H44" i="1"/>
  <c r="I44" i="1"/>
  <c r="J44" i="1"/>
  <c r="O44" i="1"/>
  <c r="P44" i="1"/>
  <c r="I45" i="1"/>
  <c r="J45" i="1"/>
  <c r="O45" i="1"/>
  <c r="H45" i="1"/>
  <c r="K45" i="1"/>
  <c r="M45" i="1" s="1"/>
  <c r="N45" i="1"/>
  <c r="L45" i="1" s="1"/>
  <c r="P45" i="1"/>
  <c r="T45" i="1" s="1"/>
  <c r="G45" i="1"/>
  <c r="K46" i="1"/>
  <c r="M46" i="1"/>
  <c r="N46" i="1"/>
  <c r="L46" i="1" s="1"/>
  <c r="G46" i="1"/>
  <c r="H46" i="1"/>
  <c r="I46" i="1"/>
  <c r="J46" i="1"/>
  <c r="O46" i="1"/>
  <c r="P46" i="1"/>
  <c r="T46" i="1"/>
  <c r="K47" i="1"/>
  <c r="M47" i="1" s="1"/>
  <c r="G47" i="1"/>
  <c r="N47" i="1"/>
  <c r="L47" i="1" s="1"/>
  <c r="O47" i="1"/>
  <c r="P47" i="1" s="1"/>
  <c r="J47" i="1"/>
  <c r="J48" i="1"/>
  <c r="G48" i="1"/>
  <c r="I48" i="1"/>
  <c r="H48" i="1"/>
  <c r="O48" i="1"/>
  <c r="P48" i="1" s="1"/>
  <c r="K49" i="1"/>
  <c r="M49" i="1"/>
  <c r="O49" i="1"/>
  <c r="J49" i="1"/>
  <c r="G49" i="1"/>
  <c r="N49" i="1"/>
  <c r="L49" i="1" s="1"/>
  <c r="P49" i="1"/>
  <c r="G50" i="1"/>
  <c r="H50" i="1" s="1"/>
  <c r="J50" i="1"/>
  <c r="I50" i="1"/>
  <c r="O50" i="1"/>
  <c r="P50" i="1"/>
  <c r="T50" i="1"/>
  <c r="K51" i="1"/>
  <c r="M51" i="1"/>
  <c r="N51" i="1"/>
  <c r="L51" i="1" s="1"/>
  <c r="G51" i="1"/>
  <c r="H51" i="1"/>
  <c r="I51" i="1"/>
  <c r="J51" i="1"/>
  <c r="O51" i="1"/>
  <c r="P51" i="1"/>
  <c r="T51" i="1"/>
  <c r="G52" i="1"/>
  <c r="I52" i="1"/>
  <c r="H52" i="1"/>
  <c r="O52" i="1"/>
  <c r="P52" i="1" s="1"/>
  <c r="J52" i="1"/>
  <c r="K53" i="1"/>
  <c r="M53" i="1"/>
  <c r="N53" i="1"/>
  <c r="L53" i="1" s="1"/>
  <c r="G53" i="1"/>
  <c r="H53" i="1"/>
  <c r="I53" i="1"/>
  <c r="J53" i="1"/>
  <c r="O53" i="1"/>
  <c r="P53" i="1"/>
  <c r="T53" i="1"/>
  <c r="K54" i="1"/>
  <c r="M54" i="1"/>
  <c r="N54" i="1"/>
  <c r="L54" i="1" s="1"/>
  <c r="G54" i="1"/>
  <c r="H54" i="1"/>
  <c r="I54" i="1"/>
  <c r="J54" i="1"/>
  <c r="O54" i="1"/>
  <c r="P54" i="1"/>
  <c r="T54" i="1"/>
  <c r="G55" i="1"/>
  <c r="H55" i="1"/>
  <c r="I55" i="1"/>
  <c r="J55" i="1"/>
  <c r="O55" i="1"/>
  <c r="P55" i="1"/>
  <c r="T55" i="1" s="1"/>
  <c r="G56" i="1"/>
  <c r="H56" i="1" s="1"/>
  <c r="O56" i="1"/>
  <c r="P56" i="1" s="1"/>
  <c r="I56" i="1"/>
  <c r="J56" i="1"/>
  <c r="M56" i="1"/>
  <c r="J57" i="1"/>
  <c r="O57" i="1"/>
  <c r="P57" i="1" s="1"/>
  <c r="K57" i="1"/>
  <c r="N57" i="1"/>
  <c r="L57" i="1" s="1"/>
  <c r="M57" i="1"/>
  <c r="G57" i="1"/>
  <c r="I57" i="1" s="1"/>
  <c r="H57" i="1"/>
  <c r="K58" i="1"/>
  <c r="M58" i="1"/>
  <c r="O58" i="1"/>
  <c r="G58" i="1"/>
  <c r="N58" i="1"/>
  <c r="L58" i="1" s="1"/>
  <c r="H58" i="1"/>
  <c r="I58" i="1"/>
  <c r="J58" i="1"/>
  <c r="P58" i="1"/>
  <c r="K59" i="1"/>
  <c r="O59" i="1"/>
  <c r="P59" i="1" s="1"/>
  <c r="J59" i="1"/>
  <c r="G59" i="1"/>
  <c r="N59" i="1"/>
  <c r="L59" i="1" s="1"/>
  <c r="M59" i="1"/>
  <c r="O60" i="1"/>
  <c r="J60" i="1"/>
  <c r="P60" i="1"/>
  <c r="G60" i="1"/>
  <c r="I60" i="1" s="1"/>
  <c r="K60" i="1"/>
  <c r="N60" i="1"/>
  <c r="L60" i="1" s="1"/>
  <c r="T60" i="1"/>
  <c r="M60" i="1"/>
  <c r="H60" i="1"/>
  <c r="J61" i="1"/>
  <c r="O61" i="1"/>
  <c r="K61" i="1"/>
  <c r="M61" i="1" s="1"/>
  <c r="P61" i="1"/>
  <c r="N61" i="1"/>
  <c r="L61" i="1" s="1"/>
  <c r="G61" i="1"/>
  <c r="K62" i="1"/>
  <c r="J62" i="1"/>
  <c r="O62" i="1"/>
  <c r="M62" i="1"/>
  <c r="N62" i="1"/>
  <c r="L62" i="1" s="1"/>
  <c r="P62" i="1"/>
  <c r="G62" i="1"/>
  <c r="H62" i="1" s="1"/>
  <c r="I62" i="1"/>
  <c r="K63" i="1"/>
  <c r="O63" i="1"/>
  <c r="J63" i="1"/>
  <c r="N63" i="1"/>
  <c r="L63" i="1" s="1"/>
  <c r="P63" i="1"/>
  <c r="M63" i="1"/>
  <c r="G63" i="1"/>
  <c r="H63" i="1" s="1"/>
  <c r="I63" i="1"/>
  <c r="O64" i="1"/>
  <c r="G64" i="1"/>
  <c r="I64" i="1"/>
  <c r="H64" i="1"/>
  <c r="P64" i="1"/>
  <c r="J64" i="1"/>
  <c r="O65" i="1"/>
  <c r="J65" i="1"/>
  <c r="P65" i="1"/>
  <c r="T65" i="1" s="1"/>
  <c r="G65" i="1"/>
  <c r="O66" i="1"/>
  <c r="P66" i="1"/>
  <c r="K66" i="1"/>
  <c r="G66" i="1"/>
  <c r="I66" i="1" s="1"/>
  <c r="N66" i="1"/>
  <c r="L66" i="1" s="1"/>
  <c r="T66" i="1"/>
  <c r="M66" i="1"/>
  <c r="H66" i="1"/>
  <c r="J66" i="1"/>
  <c r="G67" i="1"/>
  <c r="I67" i="1" s="1"/>
  <c r="J67" i="1"/>
  <c r="O67" i="1"/>
  <c r="P67" i="1" s="1"/>
  <c r="H67" i="1"/>
  <c r="J68" i="1"/>
  <c r="O68" i="1"/>
  <c r="G68" i="1"/>
  <c r="I68" i="1" s="1"/>
  <c r="H68" i="1"/>
  <c r="P68" i="1"/>
  <c r="K69" i="1"/>
  <c r="N69" i="1"/>
  <c r="O69" i="1"/>
  <c r="G69" i="1"/>
  <c r="L69" i="1"/>
  <c r="H69" i="1"/>
  <c r="P69" i="1"/>
  <c r="J69" i="1"/>
  <c r="M69" i="1"/>
  <c r="I69" i="1"/>
  <c r="G70" i="1"/>
  <c r="O70" i="1"/>
  <c r="H70" i="1"/>
  <c r="J70" i="1"/>
  <c r="P70" i="1"/>
  <c r="I70" i="1"/>
  <c r="K71" i="1"/>
  <c r="M71" i="1"/>
  <c r="O71" i="1"/>
  <c r="G71" i="1"/>
  <c r="N71" i="1"/>
  <c r="L71" i="1" s="1"/>
  <c r="J71" i="1"/>
  <c r="P71" i="1"/>
  <c r="O72" i="1"/>
  <c r="J72" i="1"/>
  <c r="M72" i="1"/>
  <c r="G72" i="1"/>
  <c r="P72" i="1"/>
  <c r="O73" i="1"/>
  <c r="G73" i="1"/>
  <c r="P73" i="1"/>
  <c r="T73" i="1"/>
  <c r="I73" i="1"/>
  <c r="J73" i="1"/>
  <c r="H73" i="1"/>
  <c r="H74" i="1"/>
  <c r="T74" i="1"/>
  <c r="J74" i="1"/>
  <c r="G74" i="1"/>
  <c r="I74" i="1"/>
  <c r="K74" i="1"/>
  <c r="O74" i="1"/>
  <c r="P74" i="1"/>
  <c r="N74" i="1"/>
  <c r="L74" i="1" s="1"/>
  <c r="M74" i="1"/>
  <c r="G75" i="1"/>
  <c r="O75" i="1"/>
  <c r="I75" i="1"/>
  <c r="P75" i="1"/>
  <c r="T75" i="1"/>
  <c r="J75" i="1"/>
  <c r="H75" i="1"/>
  <c r="O76" i="1"/>
  <c r="P76" i="1" s="1"/>
  <c r="G76" i="1"/>
  <c r="J76" i="1"/>
  <c r="K77" i="1"/>
  <c r="J77" i="1"/>
  <c r="M77" i="1"/>
  <c r="G77" i="1"/>
  <c r="N77" i="1"/>
  <c r="L77" i="1"/>
  <c r="O77" i="1"/>
  <c r="P77" i="1" s="1"/>
  <c r="O78" i="1"/>
  <c r="K78" i="1"/>
  <c r="M78" i="1"/>
  <c r="J78" i="1"/>
  <c r="P78" i="1"/>
  <c r="N78" i="1"/>
  <c r="G78" i="1"/>
  <c r="H78" i="1" s="1"/>
  <c r="L78" i="1"/>
  <c r="I78" i="1"/>
  <c r="T78" i="1"/>
  <c r="J79" i="1"/>
  <c r="G79" i="1"/>
  <c r="O79" i="1"/>
  <c r="K79" i="1"/>
  <c r="M79" i="1" s="1"/>
  <c r="N79" i="1"/>
  <c r="L79" i="1"/>
  <c r="H79" i="1"/>
  <c r="P79" i="1"/>
  <c r="I79" i="1"/>
  <c r="J80" i="1"/>
  <c r="K80" i="1"/>
  <c r="M80" i="1" s="1"/>
  <c r="N80" i="1"/>
  <c r="G80" i="1"/>
  <c r="O80" i="1"/>
  <c r="L80" i="1"/>
  <c r="P80" i="1"/>
  <c r="G81" i="1"/>
  <c r="I81" i="1"/>
  <c r="H81" i="1"/>
  <c r="J81" i="1"/>
  <c r="M81" i="1"/>
  <c r="O81" i="1"/>
  <c r="P81" i="1" s="1"/>
  <c r="T20" i="1"/>
  <c r="I20" i="1"/>
  <c r="H20" i="1"/>
  <c r="T19" i="1"/>
  <c r="H19" i="1"/>
  <c r="I19" i="1"/>
  <c r="T18" i="1"/>
  <c r="I18" i="1"/>
  <c r="H18" i="1"/>
  <c r="T17" i="1"/>
  <c r="H17" i="1"/>
  <c r="I17" i="1"/>
  <c r="O4" i="1"/>
  <c r="P4" i="1" s="1"/>
  <c r="R4" i="1" s="1"/>
  <c r="G4" i="1"/>
  <c r="J4" i="1"/>
  <c r="G5" i="1"/>
  <c r="O5" i="1"/>
  <c r="P5" i="1" s="1"/>
  <c r="J5" i="1"/>
  <c r="G6" i="1"/>
  <c r="J6" i="1"/>
  <c r="O6" i="1"/>
  <c r="P6" i="1" s="1"/>
  <c r="O7" i="1"/>
  <c r="G7" i="1"/>
  <c r="J7" i="1"/>
  <c r="G8" i="1"/>
  <c r="O8" i="1"/>
  <c r="J8" i="1"/>
  <c r="J9" i="1"/>
  <c r="G9" i="1"/>
  <c r="O9" i="1"/>
  <c r="P9" i="1" s="1"/>
  <c r="J10" i="1"/>
  <c r="G10" i="1"/>
  <c r="O10" i="1"/>
  <c r="P10" i="1"/>
  <c r="O11" i="1"/>
  <c r="P11" i="1" s="1"/>
  <c r="G11" i="1"/>
  <c r="J11" i="1"/>
  <c r="K4" i="1"/>
  <c r="M4" i="1" s="1"/>
  <c r="N4" i="1"/>
  <c r="L4" i="1" s="1"/>
  <c r="K5" i="1"/>
  <c r="M5" i="1" s="1"/>
  <c r="N5" i="1"/>
  <c r="L5" i="1" s="1"/>
  <c r="K6" i="1"/>
  <c r="M6" i="1" s="1"/>
  <c r="N6" i="1"/>
  <c r="L6" i="1" s="1"/>
  <c r="K7" i="1"/>
  <c r="M7" i="1" s="1"/>
  <c r="N7" i="1"/>
  <c r="L7" i="1" s="1"/>
  <c r="K8" i="1"/>
  <c r="N8" i="1"/>
  <c r="L8" i="1" s="1"/>
  <c r="K9" i="1"/>
  <c r="M9" i="1" s="1"/>
  <c r="N9" i="1"/>
  <c r="L9" i="1" s="1"/>
  <c r="K10" i="1"/>
  <c r="M10" i="1" s="1"/>
  <c r="N10" i="1"/>
  <c r="L10" i="1" s="1"/>
  <c r="K11" i="1"/>
  <c r="M11" i="1" s="1"/>
  <c r="N11" i="1"/>
  <c r="L11" i="1" s="1"/>
  <c r="T7" i="1"/>
  <c r="I7" i="1"/>
  <c r="H7" i="1"/>
  <c r="H10" i="1"/>
  <c r="I10" i="1"/>
  <c r="H9" i="1"/>
  <c r="I9" i="1"/>
  <c r="H8" i="1"/>
  <c r="I8" i="1"/>
  <c r="T8" i="1"/>
  <c r="H11" i="1"/>
  <c r="I11" i="1"/>
  <c r="T11" i="1"/>
  <c r="T10" i="1"/>
  <c r="T6" i="1"/>
  <c r="Q5" i="1" l="1"/>
  <c r="T4" i="1"/>
  <c r="H4" i="1"/>
  <c r="I4" i="1"/>
  <c r="H5" i="1"/>
  <c r="I5" i="1"/>
  <c r="T5" i="1"/>
  <c r="H6" i="1"/>
  <c r="I6" i="1"/>
  <c r="T12" i="1"/>
  <c r="H12" i="1"/>
  <c r="I12" i="1"/>
  <c r="T13" i="1"/>
  <c r="H13" i="1"/>
  <c r="I13" i="1"/>
  <c r="T14" i="1"/>
  <c r="H14" i="1"/>
  <c r="I14" i="1"/>
  <c r="H15" i="1"/>
  <c r="I15" i="1"/>
  <c r="T15" i="1"/>
  <c r="T16" i="1"/>
  <c r="K13" i="1"/>
  <c r="M13" i="1" s="1"/>
  <c r="N13" i="1"/>
  <c r="L13" i="1" s="1"/>
  <c r="K14" i="1"/>
  <c r="M14" i="1" s="1"/>
  <c r="N14" i="1"/>
  <c r="L14" i="1" s="1"/>
  <c r="K16" i="1"/>
  <c r="N16" i="1"/>
  <c r="L16" i="1" s="1"/>
  <c r="K17" i="1"/>
  <c r="M17" i="1" s="1"/>
  <c r="N17" i="1"/>
  <c r="L17" i="1" s="1"/>
  <c r="K18" i="1"/>
  <c r="N18" i="1"/>
  <c r="L18" i="1" s="1"/>
  <c r="K19" i="1"/>
  <c r="M19" i="1" s="1"/>
  <c r="N19" i="1"/>
  <c r="L19" i="1" s="1"/>
  <c r="K20" i="1"/>
  <c r="M20" i="1" s="1"/>
  <c r="N20" i="1"/>
  <c r="L20" i="1" s="1"/>
  <c r="K21" i="1"/>
  <c r="M21" i="1" s="1"/>
  <c r="N21" i="1"/>
  <c r="L21" i="1" s="1"/>
  <c r="T21" i="1"/>
  <c r="K22" i="1"/>
  <c r="M22" i="1" s="1"/>
  <c r="N22" i="1"/>
  <c r="L22" i="1" s="1"/>
  <c r="H22" i="1"/>
  <c r="I22" i="1"/>
  <c r="K25" i="1"/>
  <c r="M25" i="1" s="1"/>
  <c r="N25" i="1"/>
  <c r="L25" i="1" s="1"/>
  <c r="K27" i="1"/>
  <c r="N27" i="1"/>
  <c r="L27" i="1" s="1"/>
  <c r="T27" i="1"/>
  <c r="I27" i="1"/>
  <c r="H27" i="1"/>
  <c r="T28" i="1"/>
  <c r="I28" i="1"/>
  <c r="H28" i="1"/>
  <c r="K28" i="1"/>
  <c r="M28" i="1" s="1"/>
  <c r="N28" i="1"/>
  <c r="L28" i="1" s="1"/>
  <c r="K30" i="1"/>
  <c r="M30" i="1" s="1"/>
  <c r="N30" i="1"/>
  <c r="L30" i="1" s="1"/>
  <c r="T30" i="1"/>
  <c r="K31" i="1"/>
  <c r="M31" i="1" s="1"/>
  <c r="N31" i="1"/>
  <c r="L31" i="1" s="1"/>
  <c r="H31" i="1"/>
  <c r="I31" i="1"/>
  <c r="T31" i="1"/>
  <c r="K32" i="1"/>
  <c r="M32" i="1" s="1"/>
  <c r="N32" i="1"/>
  <c r="L32" i="1" s="1"/>
  <c r="T32" i="1"/>
  <c r="K33" i="1"/>
  <c r="N33" i="1"/>
  <c r="L33" i="1" s="1"/>
  <c r="T33" i="1"/>
  <c r="H33" i="1"/>
  <c r="I33" i="1"/>
  <c r="K34" i="1"/>
  <c r="M34" i="1" s="1"/>
  <c r="N34" i="1"/>
  <c r="L34" i="1" s="1"/>
  <c r="T34" i="1"/>
  <c r="T35" i="1"/>
  <c r="K35" i="1"/>
  <c r="M35" i="1" s="1"/>
  <c r="N35" i="1"/>
  <c r="L35" i="1" s="1"/>
  <c r="T36" i="1"/>
  <c r="K36" i="1"/>
  <c r="M36" i="1" s="1"/>
  <c r="N36" i="1"/>
  <c r="L36" i="1" s="1"/>
  <c r="H37" i="1"/>
  <c r="I37" i="1"/>
  <c r="K37" i="1"/>
  <c r="M37" i="1" s="1"/>
  <c r="N37" i="1"/>
  <c r="L37" i="1" s="1"/>
  <c r="T37" i="1"/>
  <c r="K38" i="1"/>
  <c r="M38" i="1" s="1"/>
  <c r="N38" i="1"/>
  <c r="L38" i="1" s="1"/>
  <c r="T39" i="1"/>
  <c r="T40" i="1"/>
  <c r="K42" i="1"/>
  <c r="M42" i="1" s="1"/>
  <c r="N42" i="1"/>
  <c r="L42" i="1" s="1"/>
  <c r="T42" i="1"/>
  <c r="H43" i="1"/>
  <c r="I43" i="1"/>
  <c r="K44" i="1"/>
  <c r="M44" i="1" s="1"/>
  <c r="N44" i="1"/>
  <c r="L44" i="1" s="1"/>
  <c r="T44" i="1"/>
  <c r="I47" i="1"/>
  <c r="H47" i="1"/>
  <c r="T47" i="1"/>
  <c r="T48" i="1"/>
  <c r="K48" i="1"/>
  <c r="M48" i="1" s="1"/>
  <c r="N48" i="1"/>
  <c r="L48" i="1" s="1"/>
  <c r="H49" i="1"/>
  <c r="I49" i="1"/>
  <c r="T49" i="1"/>
  <c r="K50" i="1"/>
  <c r="M50" i="1" s="1"/>
  <c r="N50" i="1"/>
  <c r="L50" i="1" s="1"/>
  <c r="T52" i="1"/>
  <c r="K52" i="1"/>
  <c r="M52" i="1" s="1"/>
  <c r="N52" i="1"/>
  <c r="L52" i="1" s="1"/>
  <c r="K55" i="1"/>
  <c r="M55" i="1" s="1"/>
  <c r="N55" i="1"/>
  <c r="L55" i="1" s="1"/>
  <c r="T56" i="1"/>
  <c r="K56" i="1"/>
  <c r="N56" i="1"/>
  <c r="L56" i="1" s="1"/>
  <c r="T57" i="1"/>
  <c r="T58" i="1"/>
  <c r="T59" i="1"/>
  <c r="I59" i="1"/>
  <c r="H59" i="1"/>
  <c r="T61" i="1"/>
  <c r="H61" i="1"/>
  <c r="I61" i="1"/>
  <c r="T62" i="1"/>
  <c r="T63" i="1"/>
  <c r="B4" i="4" a="1"/>
  <c r="B4" i="4" s="1"/>
  <c r="K64" i="1"/>
  <c r="N64" i="1"/>
  <c r="L64" i="1" s="1"/>
  <c r="T64" i="1"/>
  <c r="H65" i="1"/>
  <c r="I65" i="1"/>
  <c r="K65" i="1"/>
  <c r="M65" i="1" s="1"/>
  <c r="N65" i="1"/>
  <c r="L65" i="1" s="1"/>
  <c r="T67" i="1"/>
  <c r="K67" i="1"/>
  <c r="M67" i="1" s="1"/>
  <c r="N67" i="1"/>
  <c r="L67" i="1" s="1"/>
  <c r="K68" i="1"/>
  <c r="M68" i="1" s="1"/>
  <c r="N68" i="1"/>
  <c r="L68" i="1" s="1"/>
  <c r="T68" i="1"/>
  <c r="T69" i="1"/>
  <c r="K70" i="1"/>
  <c r="M70" i="1" s="1"/>
  <c r="N70" i="1"/>
  <c r="L70" i="1" s="1"/>
  <c r="T70" i="1"/>
  <c r="H71" i="1"/>
  <c r="I71" i="1"/>
  <c r="T71" i="1"/>
  <c r="K72" i="1"/>
  <c r="N72" i="1"/>
  <c r="L72" i="1" s="1"/>
  <c r="I72" i="1"/>
  <c r="H72" i="1"/>
  <c r="T72" i="1"/>
  <c r="K73" i="1"/>
  <c r="M73" i="1" s="1"/>
  <c r="N73" i="1"/>
  <c r="L73" i="1" s="1"/>
  <c r="K75" i="1"/>
  <c r="M75" i="1" s="1"/>
  <c r="N75" i="1"/>
  <c r="L75" i="1" s="1"/>
  <c r="T76" i="1"/>
  <c r="K76" i="1"/>
  <c r="M76" i="1" s="1"/>
  <c r="N76" i="1"/>
  <c r="L76" i="1" s="1"/>
  <c r="I76" i="1"/>
  <c r="H76" i="1"/>
  <c r="H77" i="1"/>
  <c r="I77" i="1"/>
  <c r="T77" i="1"/>
  <c r="T79" i="1"/>
  <c r="I80" i="1"/>
  <c r="H80" i="1"/>
  <c r="T80" i="1"/>
  <c r="K81" i="1"/>
  <c r="N81" i="1"/>
  <c r="L81" i="1" s="1"/>
  <c r="T81" i="1"/>
  <c r="B7" i="4" a="1"/>
  <c r="B7" i="4" s="1"/>
  <c r="T9" i="1"/>
  <c r="M8" i="1"/>
  <c r="Q6" i="1" l="1"/>
  <c r="B13" i="4" a="1"/>
  <c r="B13" i="4" s="1"/>
  <c r="B5" i="4" a="1"/>
  <c r="B5" i="4" s="1"/>
  <c r="B6" i="4" a="1"/>
  <c r="B6" i="4" s="1"/>
  <c r="B9" i="4" a="1"/>
  <c r="B9" i="4" s="1"/>
  <c r="M16" i="1"/>
  <c r="B11" i="4" a="1"/>
  <c r="B11" i="4" s="1"/>
  <c r="M64" i="1"/>
  <c r="Q8" i="1" l="1"/>
  <c r="B12" i="4" a="1"/>
  <c r="B12" i="4" s="1"/>
  <c r="Q9" i="1" l="1"/>
  <c r="Q10" i="1" l="1"/>
  <c r="G3" i="1"/>
  <c r="Q11" i="1" l="1"/>
  <c r="B8" i="4" s="1" a="1"/>
  <c r="B8" i="4" s="1"/>
  <c r="H3" i="1"/>
  <c r="I3" i="1"/>
  <c r="K3" i="1"/>
  <c r="M3" i="1" s="1"/>
  <c r="N3" i="1"/>
  <c r="L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Saul Armendariz</author>
  </authors>
  <commentList>
    <comment ref="A2" authorId="0" shapeId="0" xr:uid="{C4C6C08E-4AC0-4120-9D3A-0080EE6285BC}">
      <text>
        <r>
          <rPr>
            <b/>
            <sz val="9"/>
            <color indexed="81"/>
            <rFont val="Tahoma"/>
            <family val="2"/>
          </rPr>
          <t>"SI" o "NO"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<sst xmlns="http://schemas.openxmlformats.org/spreadsheetml/2006/main" count="434" uniqueCount="226">
  <si>
    <t>Fecha</t>
  </si>
  <si>
    <t>IMC</t>
  </si>
  <si>
    <t>Estado IMC</t>
  </si>
  <si>
    <t>Días</t>
  </si>
  <si>
    <t>Estado PHV</t>
  </si>
  <si>
    <t>Riesgo Lesión</t>
  </si>
  <si>
    <t>Menarquia</t>
  </si>
  <si>
    <t>Meses</t>
  </si>
  <si>
    <t>Estado</t>
  </si>
  <si>
    <t>NO</t>
  </si>
  <si>
    <t>SI</t>
  </si>
  <si>
    <t>Indicador</t>
  </si>
  <si>
    <t>Valor</t>
  </si>
  <si>
    <t>Talla</t>
  </si>
  <si>
    <t>Peso</t>
  </si>
  <si>
    <t>Percentil OMS</t>
  </si>
  <si>
    <t>Riesgo lesión</t>
  </si>
  <si>
    <t>Estado femenino</t>
  </si>
  <si>
    <t>Crec. Anual (cm)</t>
  </si>
  <si>
    <t>P5</t>
  </si>
  <si>
    <t>P15</t>
  </si>
  <si>
    <t>P25</t>
  </si>
  <si>
    <t>P50</t>
  </si>
  <si>
    <t>P75</t>
  </si>
  <si>
    <t>P85</t>
  </si>
  <si>
    <t>P95</t>
  </si>
  <si>
    <t>Edad (años:meses)</t>
  </si>
  <si>
    <t>L</t>
  </si>
  <si>
    <t>M</t>
  </si>
  <si>
    <t>S</t>
  </si>
  <si>
    <t>SD</t>
  </si>
  <si>
    <t>P1</t>
  </si>
  <si>
    <t>P3</t>
  </si>
  <si>
    <t>P97</t>
  </si>
  <si>
    <t>P99</t>
  </si>
  <si>
    <t>5:1</t>
  </si>
  <si>
    <t>5:2</t>
  </si>
  <si>
    <t>5:3</t>
  </si>
  <si>
    <t>5:4</t>
  </si>
  <si>
    <t>5:5</t>
  </si>
  <si>
    <t>5:6</t>
  </si>
  <si>
    <t>5:7</t>
  </si>
  <si>
    <t>5:8</t>
  </si>
  <si>
    <t>5:9</t>
  </si>
  <si>
    <t>5:10</t>
  </si>
  <si>
    <t>5:11</t>
  </si>
  <si>
    <t>6:0</t>
  </si>
  <si>
    <t>6:1</t>
  </si>
  <si>
    <t>6:2</t>
  </si>
  <si>
    <t>6:3</t>
  </si>
  <si>
    <t>6:4</t>
  </si>
  <si>
    <t>6:5</t>
  </si>
  <si>
    <t>6:6</t>
  </si>
  <si>
    <t>6:7</t>
  </si>
  <si>
    <t>6:8</t>
  </si>
  <si>
    <t>6:9</t>
  </si>
  <si>
    <t>6:10</t>
  </si>
  <si>
    <t>6:11</t>
  </si>
  <si>
    <t>7:0</t>
  </si>
  <si>
    <t>7:1</t>
  </si>
  <si>
    <t>7:2</t>
  </si>
  <si>
    <t>Fecha nacimiento:</t>
  </si>
  <si>
    <t>Percentil talla OMS</t>
  </si>
  <si>
    <t>Estado talla OMS</t>
  </si>
  <si>
    <t>7:3</t>
  </si>
  <si>
    <t>7:4</t>
  </si>
  <si>
    <t>7:5</t>
  </si>
  <si>
    <t>7:6</t>
  </si>
  <si>
    <t>7:7</t>
  </si>
  <si>
    <t>7:8</t>
  </si>
  <si>
    <t>7:9</t>
  </si>
  <si>
    <t>7:10</t>
  </si>
  <si>
    <t>7:11</t>
  </si>
  <si>
    <t>8:0</t>
  </si>
  <si>
    <t>8:1</t>
  </si>
  <si>
    <t>8:2</t>
  </si>
  <si>
    <t>8:3</t>
  </si>
  <si>
    <t>8:4</t>
  </si>
  <si>
    <t>8:5</t>
  </si>
  <si>
    <t>8:6</t>
  </si>
  <si>
    <t>8:7</t>
  </si>
  <si>
    <t>8:8</t>
  </si>
  <si>
    <t>8:9</t>
  </si>
  <si>
    <t>8:10</t>
  </si>
  <si>
    <t>8:11</t>
  </si>
  <si>
    <t>9:0</t>
  </si>
  <si>
    <t>9:1</t>
  </si>
  <si>
    <t>9:2</t>
  </si>
  <si>
    <t>9:3</t>
  </si>
  <si>
    <t>9:4</t>
  </si>
  <si>
    <t>9:5</t>
  </si>
  <si>
    <t>9:6</t>
  </si>
  <si>
    <t>9:7</t>
  </si>
  <si>
    <t>9:8</t>
  </si>
  <si>
    <t>9:9</t>
  </si>
  <si>
    <t>9:10</t>
  </si>
  <si>
    <t>9:11</t>
  </si>
  <si>
    <t>10:0</t>
  </si>
  <si>
    <t>10:1</t>
  </si>
  <si>
    <t>10:2</t>
  </si>
  <si>
    <t>10:3</t>
  </si>
  <si>
    <t>10:4</t>
  </si>
  <si>
    <t>10:5</t>
  </si>
  <si>
    <t>10:6</t>
  </si>
  <si>
    <t>10:7</t>
  </si>
  <si>
    <t>10:8</t>
  </si>
  <si>
    <t>10:9</t>
  </si>
  <si>
    <t>10:10</t>
  </si>
  <si>
    <t>10:11</t>
  </si>
  <si>
    <t>11:0</t>
  </si>
  <si>
    <t>11:1</t>
  </si>
  <si>
    <t>11:2</t>
  </si>
  <si>
    <t>11:3</t>
  </si>
  <si>
    <t>11:4</t>
  </si>
  <si>
    <t>11:5</t>
  </si>
  <si>
    <t>11:6</t>
  </si>
  <si>
    <t>11:7</t>
  </si>
  <si>
    <t>11:8</t>
  </si>
  <si>
    <t>11:9</t>
  </si>
  <si>
    <t>11:10</t>
  </si>
  <si>
    <t>11:11</t>
  </si>
  <si>
    <t>12:0</t>
  </si>
  <si>
    <t>12:1</t>
  </si>
  <si>
    <t>12:2</t>
  </si>
  <si>
    <t>12:3</t>
  </si>
  <si>
    <t>12:4</t>
  </si>
  <si>
    <t>12:5</t>
  </si>
  <si>
    <t>12:6</t>
  </si>
  <si>
    <t>12:7</t>
  </si>
  <si>
    <t>12:8</t>
  </si>
  <si>
    <t>12:9</t>
  </si>
  <si>
    <t>12:10</t>
  </si>
  <si>
    <t>12:11</t>
  </si>
  <si>
    <t>13:0</t>
  </si>
  <si>
    <t>13:1</t>
  </si>
  <si>
    <t>13:2</t>
  </si>
  <si>
    <t>13:3</t>
  </si>
  <si>
    <t>15:4</t>
  </si>
  <si>
    <t>15:5</t>
  </si>
  <si>
    <t>15:6</t>
  </si>
  <si>
    <t>15:7</t>
  </si>
  <si>
    <t>15:8</t>
  </si>
  <si>
    <t>15:9</t>
  </si>
  <si>
    <t>15:10</t>
  </si>
  <si>
    <t>15:11</t>
  </si>
  <si>
    <t>16:0</t>
  </si>
  <si>
    <t>16:1</t>
  </si>
  <si>
    <t>16:2</t>
  </si>
  <si>
    <t>16:3</t>
  </si>
  <si>
    <t>16:4</t>
  </si>
  <si>
    <t>16:5</t>
  </si>
  <si>
    <t>16:6</t>
  </si>
  <si>
    <t>16:7</t>
  </si>
  <si>
    <t>16:8</t>
  </si>
  <si>
    <t>16:9</t>
  </si>
  <si>
    <t>16:10</t>
  </si>
  <si>
    <t>16:11</t>
  </si>
  <si>
    <t>17:0</t>
  </si>
  <si>
    <t>17:1</t>
  </si>
  <si>
    <t>17:2</t>
  </si>
  <si>
    <t>17:3</t>
  </si>
  <si>
    <t>13:4</t>
  </si>
  <si>
    <t>13:5</t>
  </si>
  <si>
    <t>13:6</t>
  </si>
  <si>
    <t>13:7</t>
  </si>
  <si>
    <t>13:8</t>
  </si>
  <si>
    <t>13:9</t>
  </si>
  <si>
    <t>13:10</t>
  </si>
  <si>
    <t>13:11</t>
  </si>
  <si>
    <t>14:0</t>
  </si>
  <si>
    <t>14:1</t>
  </si>
  <si>
    <t>14:2</t>
  </si>
  <si>
    <t>14:3</t>
  </si>
  <si>
    <t>14:4</t>
  </si>
  <si>
    <t>14:5</t>
  </si>
  <si>
    <t>14:6</t>
  </si>
  <si>
    <t>14:7</t>
  </si>
  <si>
    <t>14:8</t>
  </si>
  <si>
    <t>14:9</t>
  </si>
  <si>
    <t>14:10</t>
  </si>
  <si>
    <t>14:11</t>
  </si>
  <si>
    <t>15:0</t>
  </si>
  <si>
    <t>15:1</t>
  </si>
  <si>
    <t>15:2</t>
  </si>
  <si>
    <t>15:3</t>
  </si>
  <si>
    <t>17:4</t>
  </si>
  <si>
    <t>17:5</t>
  </si>
  <si>
    <t>17:6</t>
  </si>
  <si>
    <t>17:7</t>
  </si>
  <si>
    <t>17:8</t>
  </si>
  <si>
    <t>17:9</t>
  </si>
  <si>
    <t>17:10</t>
  </si>
  <si>
    <t>17:11</t>
  </si>
  <si>
    <t>18:0</t>
  </si>
  <si>
    <t>18:1</t>
  </si>
  <si>
    <t>18:2</t>
  </si>
  <si>
    <t>18:3</t>
  </si>
  <si>
    <t>18:4</t>
  </si>
  <si>
    <t>18:5</t>
  </si>
  <si>
    <t>18:6</t>
  </si>
  <si>
    <t>18:7</t>
  </si>
  <si>
    <t>18:8</t>
  </si>
  <si>
    <t>18:9</t>
  </si>
  <si>
    <t>18:10</t>
  </si>
  <si>
    <t>18:11</t>
  </si>
  <si>
    <t>19:0</t>
  </si>
  <si>
    <t>Percentil Talla 
OMS</t>
  </si>
  <si>
    <t>Percentil Talla 
EXACTO</t>
  </si>
  <si>
    <r>
      <t xml:space="preserve">Percentil Talla 
</t>
    </r>
    <r>
      <rPr>
        <b/>
        <sz val="11"/>
        <color theme="3" tint="0.79998168889431442"/>
        <rFont val="Calibri"/>
        <family val="2"/>
      </rPr>
      <t>EXACTO</t>
    </r>
  </si>
  <si>
    <t>Z-SCORE 
TALLA</t>
  </si>
  <si>
    <t>Estado Talla 
OMS</t>
  </si>
  <si>
    <t>Percentil IMC 
OMS</t>
  </si>
  <si>
    <t>Estado 
IMC</t>
  </si>
  <si>
    <t>Crec.Año 
(cm/año)</t>
  </si>
  <si>
    <t>Edad 
(meses)</t>
  </si>
  <si>
    <t>Sexo 
(M/F)</t>
  </si>
  <si>
    <t>Talla 
(cm)</t>
  </si>
  <si>
    <t>Peso 
(kg)</t>
  </si>
  <si>
    <t>Crec. desde últ. fecha (cm)</t>
  </si>
  <si>
    <t>-</t>
  </si>
  <si>
    <t>Fecha medición</t>
  </si>
  <si>
    <t>Edad</t>
  </si>
  <si>
    <t>Fecha menarquía:</t>
  </si>
  <si>
    <t>PHV
DETECTADO</t>
  </si>
  <si>
    <t>PHV OCURRIDO HASTA AQUI</t>
  </si>
  <si>
    <r>
      <t xml:space="preserve">Solo editar columna </t>
    </r>
    <r>
      <rPr>
        <b/>
        <sz val="11"/>
        <color theme="6"/>
        <rFont val="Calibri"/>
        <family val="2"/>
        <scheme val="minor"/>
      </rPr>
      <t>verde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</si>
</sst>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"/>
  </numFmts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9"/>
      <color indexed="81"/>
      <name val="Tahoma"/>
      <family val="2"/>
    </font>
    <font>
      <b/>
      <sz val="11"/>
      <color theme="0"/>
      <name val="Calibri"/>
      <family val="2"/>
    </font>
    <font>
      <b/>
      <sz val="11"/>
      <color theme="6"/>
      <name val="Calibri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color theme="3" tint="0.79998168889431442"/>
      <name val="Calibri"/>
      <family val="2"/>
    </font>
    <font>
      <b/>
      <sz val="11"/>
      <color theme="6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EAA7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A3A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12" borderId="1" xfId="0" applyFill="1" applyBorder="1" applyAlignment="1">
      <alignment horizontal="center" vertical="center"/>
    </xf>
    <xf numFmtId="14" fontId="0" fillId="12" borderId="1" xfId="0" applyNumberFormat="1" applyFill="1" applyBorder="1" applyAlignment="1">
      <alignment horizontal="center" vertical="center"/>
    </xf>
    <xf numFmtId="14" fontId="0" fillId="7" borderId="1" xfId="0" applyNumberFormat="1" applyFill="1" applyBorder="1" applyAlignment="1">
      <alignment horizontal="center" vertical="center"/>
    </xf>
    <xf numFmtId="2" fontId="0" fillId="12" borderId="1" xfId="0" applyNumberFormat="1" applyFill="1" applyBorder="1" applyAlignment="1">
      <alignment horizontal="center" vertical="center"/>
    </xf>
    <xf numFmtId="2" fontId="0" fillId="7" borderId="1" xfId="0" applyNumberFormat="1" applyFill="1" applyBorder="1" applyAlignment="1">
      <alignment horizontal="center" vertical="center"/>
    </xf>
    <xf numFmtId="2" fontId="0" fillId="5" borderId="5" xfId="0" applyNumberFormat="1" applyFill="1" applyBorder="1" applyAlignment="1">
      <alignment horizontal="center" vertical="center"/>
    </xf>
    <xf numFmtId="0" fontId="0" fillId="13" borderId="5" xfId="0" applyFill="1" applyBorder="1" applyAlignment="1">
      <alignment horizontal="center" vertical="center"/>
    </xf>
    <xf numFmtId="0" fontId="0" fillId="14" borderId="5" xfId="0" applyFill="1" applyBorder="1" applyAlignment="1">
      <alignment horizontal="center" vertical="center"/>
    </xf>
    <xf numFmtId="0" fontId="0" fillId="16" borderId="5" xfId="0" applyFill="1" applyBorder="1" applyAlignment="1">
      <alignment horizontal="center" vertical="center"/>
    </xf>
    <xf numFmtId="0" fontId="0" fillId="12" borderId="5" xfId="0" applyFill="1" applyBorder="1" applyAlignment="1">
      <alignment horizontal="center" vertical="center"/>
    </xf>
    <xf numFmtId="2" fontId="0" fillId="17" borderId="5" xfId="0" applyNumberFormat="1" applyFill="1" applyBorder="1" applyAlignment="1">
      <alignment horizontal="center" vertical="center"/>
    </xf>
    <xf numFmtId="0" fontId="0" fillId="18" borderId="5" xfId="0" applyFill="1" applyBorder="1" applyAlignment="1">
      <alignment horizontal="center" vertical="center"/>
    </xf>
    <xf numFmtId="0" fontId="0" fillId="19" borderId="5" xfId="0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164" fontId="0" fillId="12" borderId="1" xfId="0" applyNumberForma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23" borderId="5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4" borderId="1" xfId="0" applyFill="1" applyBorder="1" applyAlignment="1">
      <alignment horizontal="center" vertical="center"/>
    </xf>
    <xf numFmtId="2" fontId="0" fillId="24" borderId="1" xfId="0" applyNumberFormat="1" applyFill="1" applyBorder="1" applyAlignment="1">
      <alignment horizontal="center" vertical="center"/>
    </xf>
    <xf numFmtId="2" fontId="0" fillId="13" borderId="1" xfId="0" applyNumberFormat="1" applyFill="1" applyBorder="1" applyAlignment="1">
      <alignment horizontal="center" vertical="center"/>
    </xf>
    <xf numFmtId="2" fontId="0" fillId="3" borderId="1" xfId="0" applyNumberFormat="1" applyFill="1" applyBorder="1" applyAlignment="1">
      <alignment horizontal="center" vertical="center"/>
    </xf>
    <xf numFmtId="0" fontId="5" fillId="25" borderId="1" xfId="0" applyFont="1" applyFill="1" applyBorder="1" applyAlignment="1">
      <alignment horizontal="right" vertical="center"/>
    </xf>
    <xf numFmtId="14" fontId="0" fillId="26" borderId="1" xfId="0" applyNumberFormat="1" applyFill="1" applyBorder="1" applyAlignment="1">
      <alignment horizontal="left" vertical="center"/>
    </xf>
    <xf numFmtId="0" fontId="0" fillId="27" borderId="1" xfId="0" applyFill="1" applyBorder="1" applyAlignment="1">
      <alignment horizontal="center" vertical="center"/>
    </xf>
    <xf numFmtId="164" fontId="0" fillId="7" borderId="1" xfId="0" applyNumberFormat="1" applyFill="1" applyBorder="1" applyAlignment="1">
      <alignment horizontal="center" vertical="center"/>
    </xf>
    <xf numFmtId="1" fontId="0" fillId="12" borderId="1" xfId="0" applyNumberFormat="1" applyFill="1" applyBorder="1" applyAlignment="1">
      <alignment horizontal="center" vertical="center"/>
    </xf>
    <xf numFmtId="1" fontId="0" fillId="7" borderId="1" xfId="0" applyNumberFormat="1" applyFill="1" applyBorder="1" applyAlignment="1">
      <alignment horizontal="center" vertical="center"/>
    </xf>
    <xf numFmtId="0" fontId="3" fillId="27" borderId="2" xfId="0" applyFont="1" applyFill="1" applyBorder="1" applyAlignment="1">
      <alignment horizontal="center" vertical="center"/>
    </xf>
    <xf numFmtId="0" fontId="3" fillId="27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15" borderId="4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0" fontId="5" fillId="8" borderId="4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/>
    </xf>
    <xf numFmtId="0" fontId="5" fillId="10" borderId="4" xfId="0" applyFont="1" applyFill="1" applyBorder="1" applyAlignment="1">
      <alignment horizontal="center" vertical="center"/>
    </xf>
    <xf numFmtId="0" fontId="5" fillId="11" borderId="4" xfId="0" applyFont="1" applyFill="1" applyBorder="1" applyAlignment="1">
      <alignment horizontal="center" vertical="center"/>
    </xf>
    <xf numFmtId="0" fontId="0" fillId="20" borderId="5" xfId="0" applyFill="1" applyBorder="1" applyAlignment="1">
      <alignment horizontal="center" vertical="center"/>
    </xf>
    <xf numFmtId="0" fontId="5" fillId="21" borderId="4" xfId="0" applyFont="1" applyFill="1" applyBorder="1" applyAlignment="1">
      <alignment horizontal="center" vertical="center"/>
    </xf>
    <xf numFmtId="0" fontId="5" fillId="22" borderId="4" xfId="0" applyFont="1" applyFill="1" applyBorder="1" applyAlignment="1">
      <alignment horizontal="center" vertical="center"/>
    </xf>
    <xf numFmtId="0" fontId="0" fillId="28" borderId="6" xfId="0" applyFill="1" applyBorder="1" applyAlignment="1">
      <alignment horizontal="center" vertical="center"/>
    </xf>
    <xf numFmtId="0" fontId="0" fillId="7" borderId="7" xfId="0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14" fontId="0" fillId="26" borderId="11" xfId="0" applyNumberFormat="1" applyFill="1" applyBorder="1" applyAlignment="1">
      <alignment horizontal="center" vertical="center"/>
    </xf>
    <xf numFmtId="165" fontId="0" fillId="12" borderId="1" xfId="0" applyNumberFormat="1" applyFill="1" applyBorder="1" applyAlignment="1">
      <alignment horizontal="center" vertical="center"/>
    </xf>
    <xf numFmtId="165" fontId="0" fillId="7" borderId="1" xfId="0" applyNumberFormat="1" applyFill="1" applyBorder="1" applyAlignment="1">
      <alignment horizontal="center" vertical="center"/>
    </xf>
    <xf numFmtId="0" fontId="5" fillId="25" borderId="9" xfId="0" applyFont="1" applyFill="1" applyBorder="1" applyAlignment="1">
      <alignment horizontal="right" vertical="center"/>
    </xf>
    <xf numFmtId="0" fontId="5" fillId="25" borderId="10" xfId="0" applyFont="1" applyFill="1" applyBorder="1" applyAlignment="1">
      <alignment horizontal="right" vertical="center"/>
    </xf>
    <xf numFmtId="0" fontId="5" fillId="29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A3A3"/>
      <color rgb="FFFF8585"/>
      <color rgb="FFFFEA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>
              <a:defRPr/>
            </a:pPr>
            <a:r>
              <a:rPr lang="es-ES"/>
              <a:t>Evolución Talla</a:t>
            </a:r>
          </a:p>
        </c:rich>
      </c:tx>
      <c:overlay val="0"/>
    </c:title>
    <c:autoTitleDeleted val="0"/>
    <c:plotArea>
      <c:layout/>
      <c:lineChart>
        <c:grouping val="standard"/>
        <c:varyColors val="1"/>
        <c:ser>
          <c:idx val="0"/>
          <c:order val="0"/>
          <c:tx>
            <c:strRef>
              <c:f>Crecimiento!$D$2</c:f>
              <c:strCache>
                <c:ptCount val="1"/>
                <c:pt idx="0">
                  <c:v>Talla 
(cm)</c:v>
                </c:pt>
              </c:strCache>
            </c:strRef>
          </c:tx>
          <c:spPr>
            <a:ln>
              <a:prstDash val="solid"/>
            </a:ln>
          </c:spPr>
          <c:marker>
            <c:spPr>
              <a:ln>
                <a:prstDash val="solid"/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Crecimiento!$A$3:$A$51</c:f>
              <c:numCache>
                <c:formatCode>m/d/yyyy</c:formatCode>
                <c:ptCount val="49"/>
                <c:pt idx="0">
                  <c:v>45324</c:v>
                </c:pt>
                <c:pt idx="1">
                  <c:v>45414</c:v>
                </c:pt>
                <c:pt idx="2">
                  <c:v>45537</c:v>
                </c:pt>
                <c:pt idx="3">
                  <c:v>45629</c:v>
                </c:pt>
                <c:pt idx="4">
                  <c:v>45751</c:v>
                </c:pt>
                <c:pt idx="5">
                  <c:v>45814</c:v>
                </c:pt>
                <c:pt idx="6">
                  <c:v>45909</c:v>
                </c:pt>
                <c:pt idx="7">
                  <c:v>45976</c:v>
                </c:pt>
                <c:pt idx="8">
                  <c:v>46056</c:v>
                </c:pt>
              </c:numCache>
            </c:numRef>
          </c:cat>
          <c:val>
            <c:numRef>
              <c:f>Crecimiento!$D$3:$D$51</c:f>
              <c:numCache>
                <c:formatCode>0.0</c:formatCode>
                <c:ptCount val="49"/>
                <c:pt idx="0">
                  <c:v>137</c:v>
                </c:pt>
                <c:pt idx="1">
                  <c:v>137</c:v>
                </c:pt>
                <c:pt idx="2">
                  <c:v>138</c:v>
                </c:pt>
                <c:pt idx="3">
                  <c:v>139</c:v>
                </c:pt>
                <c:pt idx="4">
                  <c:v>142</c:v>
                </c:pt>
                <c:pt idx="5">
                  <c:v>143</c:v>
                </c:pt>
                <c:pt idx="6">
                  <c:v>144</c:v>
                </c:pt>
                <c:pt idx="7">
                  <c:v>144.69999999999999</c:v>
                </c:pt>
                <c:pt idx="8">
                  <c:v>145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E4AB-4947-84EF-09173CBFF99A}"/>
            </c:ext>
          </c:extLst>
        </c:ser>
        <c:dLbls>
          <c:dLblPos val="l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0"/>
        <c:axId val="100"/>
      </c:lineChart>
      <c:dateAx>
        <c:axId val="10"/>
        <c:scaling>
          <c:orientation val="minMax"/>
        </c:scaling>
        <c:delete val="1"/>
        <c:axPos val="b"/>
        <c:numFmt formatCode="m/d/yyyy" sourceLinked="1"/>
        <c:majorTickMark val="none"/>
        <c:minorTickMark val="none"/>
        <c:tickLblPos val="nextTo"/>
        <c:crossAx val="100"/>
        <c:crosses val="autoZero"/>
        <c:auto val="1"/>
        <c:lblOffset val="100"/>
        <c:baseTimeUnit val="months"/>
      </c:dateAx>
      <c:valAx>
        <c:axId val="100"/>
        <c:scaling>
          <c:orientation val="minMax"/>
        </c:scaling>
        <c:delete val="1"/>
        <c:axPos val="l"/>
        <c:majorGridlines/>
        <c:numFmt formatCode="0.0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overlay val="0"/>
      <c:txPr>
        <a:bodyPr/>
        <a:lstStyle/>
        <a:p>
          <a:pPr rtl="0">
            <a:defRPr/>
          </a:pPr>
          <a:endParaRPr lang="es-ES"/>
        </a:p>
      </c:txPr>
    </c:legend>
    <c:plotVisOnly val="1"/>
    <c:dispBlanksAs val="gap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>
              <a:defRPr/>
            </a:pPr>
            <a:r>
              <a:rPr lang="es-ES"/>
              <a:t>Evolución Peso</a:t>
            </a:r>
          </a:p>
        </c:rich>
      </c:tx>
      <c:overlay val="0"/>
    </c:title>
    <c:autoTitleDeleted val="0"/>
    <c:plotArea>
      <c:layout/>
      <c:lineChart>
        <c:grouping val="standard"/>
        <c:varyColors val="1"/>
        <c:ser>
          <c:idx val="0"/>
          <c:order val="0"/>
          <c:tx>
            <c:strRef>
              <c:f>Crecimiento!$F$2</c:f>
              <c:strCache>
                <c:ptCount val="1"/>
                <c:pt idx="0">
                  <c:v>Peso 
(kg)</c:v>
                </c:pt>
              </c:strCache>
            </c:strRef>
          </c:tx>
          <c:spPr>
            <a:ln>
              <a:prstDash val="solid"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Crecimiento!$A$3:$A$51</c:f>
              <c:numCache>
                <c:formatCode>m/d/yyyy</c:formatCode>
                <c:ptCount val="49"/>
                <c:pt idx="0">
                  <c:v>45324</c:v>
                </c:pt>
                <c:pt idx="1">
                  <c:v>45414</c:v>
                </c:pt>
                <c:pt idx="2">
                  <c:v>45537</c:v>
                </c:pt>
                <c:pt idx="3">
                  <c:v>45629</c:v>
                </c:pt>
                <c:pt idx="4">
                  <c:v>45751</c:v>
                </c:pt>
                <c:pt idx="5">
                  <c:v>45814</c:v>
                </c:pt>
                <c:pt idx="6">
                  <c:v>45909</c:v>
                </c:pt>
                <c:pt idx="7">
                  <c:v>45976</c:v>
                </c:pt>
                <c:pt idx="8">
                  <c:v>46056</c:v>
                </c:pt>
              </c:numCache>
            </c:numRef>
          </c:cat>
          <c:val>
            <c:numRef>
              <c:f>Crecimiento!$F$3:$F$51</c:f>
              <c:numCache>
                <c:formatCode>General</c:formatCode>
                <c:ptCount val="49"/>
                <c:pt idx="0">
                  <c:v>44</c:v>
                </c:pt>
                <c:pt idx="1">
                  <c:v>45</c:v>
                </c:pt>
                <c:pt idx="2">
                  <c:v>44</c:v>
                </c:pt>
                <c:pt idx="3">
                  <c:v>44</c:v>
                </c:pt>
                <c:pt idx="4">
                  <c:v>44</c:v>
                </c:pt>
                <c:pt idx="5">
                  <c:v>46</c:v>
                </c:pt>
                <c:pt idx="6">
                  <c:v>47</c:v>
                </c:pt>
                <c:pt idx="7">
                  <c:v>48</c:v>
                </c:pt>
                <c:pt idx="8">
                  <c:v>55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8820-4C1A-A42F-01250150F468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0"/>
        <c:axId val="100"/>
      </c:lineChart>
      <c:dateAx>
        <c:axId val="10"/>
        <c:scaling>
          <c:orientation val="minMax"/>
        </c:scaling>
        <c:delete val="1"/>
        <c:axPos val="b"/>
        <c:numFmt formatCode="m/d/yyyy" sourceLinked="1"/>
        <c:majorTickMark val="none"/>
        <c:minorTickMark val="none"/>
        <c:tickLblPos val="nextTo"/>
        <c:crossAx val="100"/>
        <c:crosses val="autoZero"/>
        <c:auto val="1"/>
        <c:lblOffset val="100"/>
        <c:baseTimeUnit val="months"/>
      </c:dateAx>
      <c:valAx>
        <c:axId val="100"/>
        <c:scaling>
          <c:orientation val="minMax"/>
        </c:scaling>
        <c:delete val="1"/>
        <c:axPos val="l"/>
        <c:majorGridlines/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overlay val="0"/>
      <c:txPr>
        <a:bodyPr/>
        <a:lstStyle/>
        <a:p>
          <a:pPr rtl="0">
            <a:defRPr/>
          </a:pPr>
          <a:endParaRPr lang="es-ES"/>
        </a:p>
      </c:txPr>
    </c:legend>
    <c:plotVisOnly val="1"/>
    <c:dispBlanksAs val="gap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381000</xdr:colOff>
      <xdr:row>0</xdr:row>
      <xdr:rowOff>226786</xdr:rowOff>
    </xdr:from>
    <xdr:ext cx="5400000" cy="270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11</xdr:col>
      <xdr:colOff>494806</xdr:colOff>
      <xdr:row>0</xdr:row>
      <xdr:rowOff>226785</xdr:rowOff>
    </xdr:from>
    <xdr:ext cx="5400000" cy="2700000"/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1"/>
  <sheetViews>
    <sheetView showGridLines="0" tabSelected="1" zoomScale="70" zoomScaleNormal="70" workbookViewId="0">
      <selection activeCell="M12" sqref="M12"/>
    </sheetView>
  </sheetViews>
  <sheetFormatPr baseColWidth="10" defaultColWidth="8.7265625" defaultRowHeight="14.5" x14ac:dyDescent="0.35"/>
  <cols>
    <col min="1" max="1" width="16.81640625" style="1" bestFit="1" customWidth="1"/>
    <col min="2" max="2" width="10.81640625" style="1" bestFit="1" customWidth="1"/>
    <col min="3" max="3" width="6" style="1" bestFit="1" customWidth="1"/>
    <col min="4" max="4" width="5.26953125" style="1" bestFit="1" customWidth="1"/>
    <col min="5" max="5" width="24" style="1" bestFit="1" customWidth="1"/>
    <col min="6" max="6" width="5.08984375" style="1" bestFit="1" customWidth="1"/>
    <col min="7" max="7" width="5.54296875" style="1" bestFit="1" customWidth="1"/>
    <col min="8" max="8" width="12.26953125" style="1" bestFit="1" customWidth="1"/>
    <col min="9" max="9" width="12.453125" style="1" bestFit="1" customWidth="1"/>
    <col min="10" max="10" width="13.26953125" style="1" bestFit="1" customWidth="1"/>
    <col min="11" max="11" width="12.90625" style="1" bestFit="1" customWidth="1"/>
    <col min="12" max="12" width="12.90625" style="1" customWidth="1"/>
    <col min="13" max="13" width="11.26953125" style="1" bestFit="1" customWidth="1"/>
    <col min="14" max="14" width="8.36328125" style="1" bestFit="1" customWidth="1"/>
    <col min="15" max="15" width="4.54296875" style="1" bestFit="1" customWidth="1"/>
    <col min="16" max="16" width="9.1796875" style="1" bestFit="1" customWidth="1"/>
    <col min="17" max="17" width="14.54296875" style="1" bestFit="1" customWidth="1"/>
    <col min="18" max="18" width="14.54296875" style="1" hidden="1" customWidth="1"/>
    <col min="19" max="19" width="16" style="1" hidden="1" customWidth="1"/>
    <col min="20" max="20" width="22.26953125" style="1" bestFit="1" customWidth="1"/>
    <col min="21" max="21" width="8.7265625" style="18"/>
  </cols>
  <sheetData>
    <row r="1" spans="1:20" x14ac:dyDescent="0.35">
      <c r="A1" s="29" t="s">
        <v>61</v>
      </c>
      <c r="B1" s="30">
        <v>41794</v>
      </c>
      <c r="C1" s="58" t="s">
        <v>225</v>
      </c>
      <c r="D1" s="58"/>
      <c r="E1" s="58"/>
      <c r="F1" s="58"/>
      <c r="G1" s="58"/>
      <c r="H1" s="58"/>
      <c r="I1" s="58"/>
    </row>
    <row r="2" spans="1:20" ht="29" x14ac:dyDescent="0.35">
      <c r="A2" s="3" t="s">
        <v>220</v>
      </c>
      <c r="B2" s="23" t="s">
        <v>214</v>
      </c>
      <c r="C2" s="24" t="s">
        <v>215</v>
      </c>
      <c r="D2" s="24" t="s">
        <v>216</v>
      </c>
      <c r="E2" s="23" t="s">
        <v>221</v>
      </c>
      <c r="F2" s="24" t="s">
        <v>217</v>
      </c>
      <c r="G2" s="2" t="s">
        <v>1</v>
      </c>
      <c r="H2" s="23" t="s">
        <v>212</v>
      </c>
      <c r="I2" s="23" t="s">
        <v>211</v>
      </c>
      <c r="J2" s="23" t="s">
        <v>218</v>
      </c>
      <c r="K2" s="23" t="s">
        <v>206</v>
      </c>
      <c r="L2" s="23" t="s">
        <v>208</v>
      </c>
      <c r="M2" s="23" t="s">
        <v>210</v>
      </c>
      <c r="N2" s="23" t="s">
        <v>209</v>
      </c>
      <c r="O2" s="2" t="s">
        <v>3</v>
      </c>
      <c r="P2" s="23" t="s">
        <v>213</v>
      </c>
      <c r="Q2" s="2" t="s">
        <v>4</v>
      </c>
      <c r="R2" s="23" t="s">
        <v>223</v>
      </c>
      <c r="S2" s="23" t="s">
        <v>224</v>
      </c>
      <c r="T2" s="2" t="s">
        <v>5</v>
      </c>
    </row>
    <row r="3" spans="1:20" x14ac:dyDescent="0.35">
      <c r="A3" s="6">
        <v>45324</v>
      </c>
      <c r="B3" s="33">
        <f>IF(A3="","",DATEDIF($B$1,A3,"m"))</f>
        <v>115</v>
      </c>
      <c r="C3" s="5" t="s">
        <v>28</v>
      </c>
      <c r="D3" s="54">
        <v>137</v>
      </c>
      <c r="E3" s="8" t="str">
        <f>IF(F3="","",INT(YEAR(A3)-YEAR($B$1)-IF(OR(MONTH(A3)&lt;MONTH($B$1),AND(MONTH(A3)=MONTH($B$1),DAY(A3)&lt;DAY($B$1))),1,0))
&amp;" años, "&amp;
INT(
MOD(MONTH(A3)-MONTH($B$1)-IF(DAY(A3)&lt;DAY($B$1),1,0)+12,12)
)
&amp;" meses y "&amp;
DAY(A3-DATE(
YEAR(A3)-IF(OR(MONTH(A3)&lt;MONTH($B$1),AND(MONTH(A3)=MONTH($B$1),DAY(A3)&lt;DAY($B$1))),1,0),
MONTH(A3)-IF(DAY(A3)&lt;DAY($B$1),1,0),
DAY($B$1)
))
&amp;" días")</f>
        <v>9 años, 7 meses y 28 días</v>
      </c>
      <c r="F3" s="5">
        <v>44</v>
      </c>
      <c r="G3" s="8">
        <f t="shared" ref="G3:G34" si="0">IF(E3="","",F3/((D3/100)^2))</f>
        <v>23.442911183334218</v>
      </c>
      <c r="H3" s="27" t="str">
        <f t="shared" ref="H3:H34" si="1">IF(E3="","",IF(G3&lt;18.5,"🔵 Bajo",IF(G3&lt;25,"🟢 Saludable","🔴 Alto")))</f>
        <v>🟢 Saludable</v>
      </c>
      <c r="I3" s="5" t="str">
        <f t="shared" ref="I3:I34" si="2">IF(E3="","",IF(G3&lt;18.5,"&lt;P10",IF(G3&lt;25,"P25–P85","&gt;P95")))</f>
        <v>P25–P85</v>
      </c>
      <c r="J3" s="31" t="s">
        <v>219</v>
      </c>
      <c r="K3" s="5" t="str">
        <f>IFERROR(
IF(
D3 &lt;
IF(C3="M",
   _xlfn.XLOOKUP(B3,OMS_TALLA_BOYS!B:B,OMS_TALLA_BOYS!K:K),
   _xlfn.XLOOKUP(B3,OMS_TALLA_GIRLS!B:B,OMS_TALLA_GIRLS!K:K)
),
"&lt;P25",
IF(
D3 &lt;
IF(C3="M",
   _xlfn.XLOOKUP(B3,OMS_TALLA_BOYS!B:B,OMS_TALLA_BOYS!L:L),
   _xlfn.XLOOKUP(B3,OMS_TALLA_GIRLS!B:B,OMS_TALLA_GIRLS!L:L)
),
"P25–P50",
IF(
D3 &lt;
IF(C3="M",
   _xlfn.XLOOKUP(B3,OMS_TALLA_BOYS!B:B,OMS_TALLA_BOYS!M:M),
   _xlfn.XLOOKUP(B3,OMS_TALLA_GIRLS!B:B,OMS_TALLA_GIRLS!M:M)
),
"P50–P75",
IF(
D3 &lt;
IF(C3="M",
   _xlfn.XLOOKUP(B3,OMS_TALLA_BOYS!B:B,OMS_TALLA_BOYS!N:N),
   _xlfn.XLOOKUP(B3,OMS_TALLA_GIRLS!B:B,OMS_TALLA_GIRLS!N:N)
),
"P75–P85",
IF(
D3 &lt;
IF(C3="M",
   _xlfn.XLOOKUP(B3,OMS_TALLA_BOYS!B:B,OMS_TALLA_BOYS!O:O),
   _xlfn.XLOOKUP(B3,OMS_TALLA_GIRLS!B:B,OMS_TALLA_GIRLS!O:O)
),
"P85–P95",
"&gt;P95"
))))),
""
)</f>
        <v>P50–P75</v>
      </c>
      <c r="L3" s="27">
        <f>IF(E3="","",ROUND(NORMDIST(N3,0,1,TRUE)*100,1))</f>
        <v>58.8</v>
      </c>
      <c r="M3" s="5" t="str">
        <f>IF(E3="","",IF(K3="&lt;P25","🔵 Baja",
IF(K3="P25–P50","🟢 Normal",
IF(K3="P50–P75","🟢 Normal",
IF(K3="P75–P85","🟡 Alta",
IF(K3="P85–P95","🟠 Muy alta",
"🔴 Extremadamente alta"))))))</f>
        <v>🟢 Normal</v>
      </c>
      <c r="N3" s="20">
        <f>IF(E3="","",IFERROR(
(
(
D3/
IF(C3="M",
_xlfn.XLOOKUP(B3,OMS_TALLA_BOYS!B:B,OMS_TALLA_BOYS!D:D),
_xlfn.XLOOKUP(B3,OMS_TALLA_GIRLS!B:B,OMS_TALLA_GIRLS!D:D)
)
)
^
IF(C3="M",
_xlfn.XLOOKUP(B3,OMS_TALLA_BOYS!B:B,OMS_TALLA_BOYS!C:C),
_xlfn.XLOOKUP(B3,OMS_TALLA_GIRLS!B:B,OMS_TALLA_GIRLS!C:C)
)
-1
)
/
(
IF(C3="M",
_xlfn.XLOOKUP(B3,OMS_TALLA_BOYS!B:B,OMS_TALLA_BOYS!C:C),
_xlfn.XLOOKUP(B3,OMS_TALLA_GIRLS!B:B,OMS_TALLA_GIRLS!C:C)
)
*
IF(C3="M",
_xlfn.XLOOKUP(B3,OMS_TALLA_BOYS!B:B,OMS_TALLA_BOYS!E:E),
_xlfn.XLOOKUP(B3,OMS_TALLA_GIRLS!B:B,OMS_TALLA_GIRLS!E:E)
)
),
""))</f>
        <v>0.22225596725103108</v>
      </c>
      <c r="O3" s="25" t="s">
        <v>219</v>
      </c>
      <c r="P3" s="26" t="s">
        <v>219</v>
      </c>
      <c r="Q3" s="25" t="s">
        <v>219</v>
      </c>
      <c r="R3" s="25"/>
      <c r="S3" s="25">
        <f>R3</f>
        <v>0</v>
      </c>
      <c r="T3" s="25" t="s">
        <v>219</v>
      </c>
    </row>
    <row r="4" spans="1:20" x14ac:dyDescent="0.35">
      <c r="A4" s="7">
        <v>45414</v>
      </c>
      <c r="B4" s="33">
        <f t="shared" ref="B4:B67" si="3">IF(A4="","",DATEDIF($B$1,A4,"m"))</f>
        <v>118</v>
      </c>
      <c r="C4" s="4" t="s">
        <v>28</v>
      </c>
      <c r="D4" s="55">
        <v>137</v>
      </c>
      <c r="E4" s="9" t="str">
        <f t="shared" ref="E4:E67" si="4">IF(F4="","",INT(YEAR(A4)-YEAR($B$1)-IF(OR(MONTH(A4)&lt;MONTH($B$1),AND(MONTH(A4)=MONTH($B$1),DAY(A4)&lt;DAY($B$1))),1,0))
&amp;" años, "&amp;
INT(
MOD(MONTH(A4)-MONTH($B$1)-IF(DAY(A4)&lt;DAY($B$1),1,0)+12,12)
)
&amp;" meses y "&amp;
DAY(A4-DATE(
YEAR(A4)-IF(OR(MONTH(A4)&lt;MONTH($B$1),AND(MONTH(A4)=MONTH($B$1),DAY(A4)&lt;DAY($B$1))),1,0),
MONTH(A4)-IF(DAY(A4)&lt;DAY($B$1),1,0),
DAY($B$1)
))
&amp;" días")</f>
        <v>9 años, 10 meses y 28 días</v>
      </c>
      <c r="F4" s="4">
        <v>45</v>
      </c>
      <c r="G4" s="9">
        <f t="shared" si="0"/>
        <v>23.975704619319085</v>
      </c>
      <c r="H4" s="28" t="str">
        <f t="shared" si="1"/>
        <v>🟢 Saludable</v>
      </c>
      <c r="I4" s="4" t="str">
        <f t="shared" si="2"/>
        <v>P25–P85</v>
      </c>
      <c r="J4" s="4">
        <f t="shared" ref="J4:J35" si="5">IF(E4="","",D4-D3)</f>
        <v>0</v>
      </c>
      <c r="K4" s="4" t="str">
        <f>IFERROR(
IF(
D4 &lt;
IF(C4="M",
   _xlfn.XLOOKUP(B4,OMS_TALLA_BOYS!B:B,OMS_TALLA_BOYS!K:K),
   _xlfn.XLOOKUP(B4,OMS_TALLA_GIRLS!B:B,OMS_TALLA_GIRLS!K:K)
),
"&lt;P25",
IF(
D4 &lt;
IF(C4="M",
   _xlfn.XLOOKUP(B4,OMS_TALLA_BOYS!B:B,OMS_TALLA_BOYS!L:L),
   _xlfn.XLOOKUP(B4,OMS_TALLA_GIRLS!B:B,OMS_TALLA_GIRLS!L:L)
),
"P25–P50",
IF(
D4 &lt;
IF(C4="M",
   _xlfn.XLOOKUP(B4,OMS_TALLA_BOYS!B:B,OMS_TALLA_BOYS!M:M),
   _xlfn.XLOOKUP(B4,OMS_TALLA_GIRLS!B:B,OMS_TALLA_GIRLS!M:M)
),
"P50–P75",
IF(
D4 &lt;
IF(C4="M",
   _xlfn.XLOOKUP(B4,OMS_TALLA_BOYS!B:B,OMS_TALLA_BOYS!N:N),
   _xlfn.XLOOKUP(B4,OMS_TALLA_GIRLS!B:B,OMS_TALLA_GIRLS!N:N)
),
"P75–P85",
IF(
D4 &lt;
IF(C4="M",
   _xlfn.XLOOKUP(B4,OMS_TALLA_BOYS!B:B,OMS_TALLA_BOYS!O:O),
   _xlfn.XLOOKUP(B4,OMS_TALLA_GIRLS!B:B,OMS_TALLA_GIRLS!O:O)
),
"P85–P95",
"&gt;P95"
))))),
""
)</f>
        <v>P50–P75</v>
      </c>
      <c r="L4" s="28">
        <f t="shared" ref="L4:L67" si="6">IF(E4="","",ROUND(NORMDIST(N4,0,1,TRUE)*100,1))</f>
        <v>50.5</v>
      </c>
      <c r="M4" s="4" t="str">
        <f t="shared" ref="M4:M67" si="7">IF(E4="","",IF(K4="&lt;P25","🔵 Baja",
IF(K4="P25–P50","🟢 Normal",
IF(K4="P50–P75","🟢 Normal",
IF(K4="P75–P85","🟡 Alta",
IF(K4="P85–P95","🟠 Muy alta",
"🔴 Extremadamente alta"))))))</f>
        <v>🟢 Normal</v>
      </c>
      <c r="N4" s="32">
        <f>IF(E4="","",IFERROR(
(
(
D4/
IF(C4="M",
_xlfn.XLOOKUP(B4,OMS_TALLA_BOYS!B:B,OMS_TALLA_BOYS!D:D),
_xlfn.XLOOKUP(B4,OMS_TALLA_GIRLS!B:B,OMS_TALLA_GIRLS!D:D)
)
)
^
IF(C4="M",
_xlfn.XLOOKUP(B4,OMS_TALLA_BOYS!B:B,OMS_TALLA_BOYS!C:C),
_xlfn.XLOOKUP(B4,OMS_TALLA_GIRLS!B:B,OMS_TALLA_GIRLS!C:C)
)
-1
)
/
(
IF(C4="M",
_xlfn.XLOOKUP(B4,OMS_TALLA_BOYS!B:B,OMS_TALLA_BOYS!C:C),
_xlfn.XLOOKUP(B4,OMS_TALLA_GIRLS!B:B,OMS_TALLA_GIRLS!C:C)
)
*
IF(C4="M",
_xlfn.XLOOKUP(B4,OMS_TALLA_BOYS!B:B,OMS_TALLA_BOYS!E:E),
_xlfn.XLOOKUP(B4,OMS_TALLA_GIRLS!B:B,OMS_TALLA_GIRLS!E:E)
)
),
""))</f>
        <v>1.3413500486736125E-2</v>
      </c>
      <c r="O4" s="4">
        <f t="shared" ref="O4:O35" si="8">IF(E4="","",A4-A3)</f>
        <v>90</v>
      </c>
      <c r="P4" s="9">
        <f t="shared" ref="P4:P35" si="9">IF(E4="","",IF(O4&gt;0,((D4-D3)/O4)*365,""))</f>
        <v>0</v>
      </c>
      <c r="Q4" s="28" t="str">
        <f>IF(C4="","",
 IF(R4=1,
  "🔴 PHV ACTIVO",
  IF(S4=1,
   "🟢 Post-PHV",
   IF(C4="M",
    IF(P4&gt;=5,"🟡 Pre-PHV","🟢 Estable"),
    IF(P4&gt;=5,"🟡 Pre-PHV","🟢 Estable")
   )
  )
 )
)</f>
        <v>🟢 Estable</v>
      </c>
      <c r="R4" s="28">
        <f>IF(E4="","",
 IF(C4="M",
  IF(P4&gt;=8,1,0),
  IF(P4&gt;=7,1,0)
 )
)</f>
        <v>0</v>
      </c>
      <c r="S4" s="28">
        <f>IF(C4="","",IF(S3=1,1,R4))</f>
        <v>0</v>
      </c>
      <c r="T4" s="28" t="str">
        <f t="shared" ref="T4:T35" si="10">IF(E4="","",IF(P4&gt;8,"🔴 ALTO (Osgood/Sever)",IF(P4&gt;5,"🟡 MODERADO","🟢 BAJO")))</f>
        <v>🟢 BAJO</v>
      </c>
    </row>
    <row r="5" spans="1:20" x14ac:dyDescent="0.35">
      <c r="A5" s="6">
        <v>45537</v>
      </c>
      <c r="B5" s="33">
        <f t="shared" si="3"/>
        <v>122</v>
      </c>
      <c r="C5" s="5" t="s">
        <v>28</v>
      </c>
      <c r="D5" s="54">
        <v>138</v>
      </c>
      <c r="E5" s="8" t="str">
        <f t="shared" si="4"/>
        <v>10 años, 2 meses y 29 días</v>
      </c>
      <c r="F5" s="5">
        <v>44</v>
      </c>
      <c r="G5" s="8">
        <f t="shared" si="0"/>
        <v>23.104389834068478</v>
      </c>
      <c r="H5" s="27" t="str">
        <f t="shared" si="1"/>
        <v>🟢 Saludable</v>
      </c>
      <c r="I5" s="5" t="str">
        <f t="shared" si="2"/>
        <v>P25–P85</v>
      </c>
      <c r="J5" s="5">
        <f t="shared" si="5"/>
        <v>1</v>
      </c>
      <c r="K5" s="5" t="str">
        <f>IFERROR(
IF(
D5 &lt;
IF(C5="M",
   _xlfn.XLOOKUP(B5,OMS_TALLA_BOYS!B:B,OMS_TALLA_BOYS!K:K),
   _xlfn.XLOOKUP(B5,OMS_TALLA_GIRLS!B:B,OMS_TALLA_GIRLS!K:K)
),
"&lt;P25",
IF(
D5 &lt;
IF(C5="M",
   _xlfn.XLOOKUP(B5,OMS_TALLA_BOYS!B:B,OMS_TALLA_BOYS!L:L),
   _xlfn.XLOOKUP(B5,OMS_TALLA_GIRLS!B:B,OMS_TALLA_GIRLS!L:L)
),
"P25–P50",
IF(
D5 &lt;
IF(C5="M",
   _xlfn.XLOOKUP(B5,OMS_TALLA_BOYS!B:B,OMS_TALLA_BOYS!M:M),
   _xlfn.XLOOKUP(B5,OMS_TALLA_GIRLS!B:B,OMS_TALLA_GIRLS!M:M)
),
"P50–P75",
IF(
D5 &lt;
IF(C5="M",
   _xlfn.XLOOKUP(B5,OMS_TALLA_BOYS!B:B,OMS_TALLA_BOYS!N:N),
   _xlfn.XLOOKUP(B5,OMS_TALLA_GIRLS!B:B,OMS_TALLA_GIRLS!N:N)
),
"P75–P85",
IF(
D5 &lt;
IF(C5="M",
   _xlfn.XLOOKUP(B5,OMS_TALLA_BOYS!B:B,OMS_TALLA_BOYS!O:O),
   _xlfn.XLOOKUP(B5,OMS_TALLA_GIRLS!B:B,OMS_TALLA_GIRLS!O:O)
),
"P85–P95",
"&gt;P95"
))))),
""
)</f>
        <v>P25–P50</v>
      </c>
      <c r="L5" s="27">
        <f t="shared" si="6"/>
        <v>46</v>
      </c>
      <c r="M5" s="5" t="str">
        <f t="shared" si="7"/>
        <v>🟢 Normal</v>
      </c>
      <c r="N5" s="20">
        <f>IF(E5="","",IFERROR(
(
(
D5/
IF(C5="M",
_xlfn.XLOOKUP(B5,OMS_TALLA_BOYS!B:B,OMS_TALLA_BOYS!D:D),
_xlfn.XLOOKUP(B5,OMS_TALLA_GIRLS!B:B,OMS_TALLA_GIRLS!D:D)
)
)
^
IF(C5="M",
_xlfn.XLOOKUP(B5,OMS_TALLA_BOYS!B:B,OMS_TALLA_BOYS!C:C),
_xlfn.XLOOKUP(B5,OMS_TALLA_GIRLS!B:B,OMS_TALLA_GIRLS!C:C)
)
-1
)
/
(
IF(C5="M",
_xlfn.XLOOKUP(B5,OMS_TALLA_BOYS!B:B,OMS_TALLA_BOYS!C:C),
_xlfn.XLOOKUP(B5,OMS_TALLA_GIRLS!B:B,OMS_TALLA_GIRLS!C:C)
)
*
IF(C5="M",
_xlfn.XLOOKUP(B5,OMS_TALLA_BOYS!B:B,OMS_TALLA_BOYS!E:E),
_xlfn.XLOOKUP(B5,OMS_TALLA_GIRLS!B:B,OMS_TALLA_GIRLS!E:E)
)
),
""))</f>
        <v>-0.10029321183707027</v>
      </c>
      <c r="O5" s="5">
        <f t="shared" si="8"/>
        <v>123</v>
      </c>
      <c r="P5" s="8">
        <f t="shared" si="9"/>
        <v>2.9674796747967482</v>
      </c>
      <c r="Q5" s="27" t="str">
        <f t="shared" ref="Q5:Q15" si="11">IF(C5="","",
 IF(R5=1,
  "🔴 PHV ACTIVO",
  IF(S5=1,
   "🟢 Post-PHV",
   IF(C5="M",
    IF(P5&gt;=5,"🟡 Pre-PHV","🟢 Estable"),
    IF(P5&gt;=5,"🟡 Pre-PHV","🟢 Estable")
   )
  )
 )
)</f>
        <v>🟢 Estable</v>
      </c>
      <c r="R5" s="27">
        <f t="shared" ref="R5:R15" si="12">IF(E5="","",
 IF(C5="M",
  IF(P5&gt;=8,1,0),
  IF(P5&gt;=7,1,0)
 )
)</f>
        <v>0</v>
      </c>
      <c r="S5" s="27">
        <f t="shared" ref="S5:S68" si="13">IF(C5="","",IF(S4=1,1,R5))</f>
        <v>0</v>
      </c>
      <c r="T5" s="27" t="str">
        <f t="shared" si="10"/>
        <v>🟢 BAJO</v>
      </c>
    </row>
    <row r="6" spans="1:20" x14ac:dyDescent="0.35">
      <c r="A6" s="7">
        <v>45629</v>
      </c>
      <c r="B6" s="33">
        <f t="shared" si="3"/>
        <v>125</v>
      </c>
      <c r="C6" s="4" t="s">
        <v>28</v>
      </c>
      <c r="D6" s="55">
        <v>139</v>
      </c>
      <c r="E6" s="9" t="str">
        <f t="shared" si="4"/>
        <v>10 años, 5 meses y 29 días</v>
      </c>
      <c r="F6" s="4">
        <v>44</v>
      </c>
      <c r="G6" s="9">
        <f t="shared" si="0"/>
        <v>22.773148387764611</v>
      </c>
      <c r="H6" s="28" t="str">
        <f t="shared" si="1"/>
        <v>🟢 Saludable</v>
      </c>
      <c r="I6" s="4" t="str">
        <f t="shared" si="2"/>
        <v>P25–P85</v>
      </c>
      <c r="J6" s="4">
        <f t="shared" si="5"/>
        <v>1</v>
      </c>
      <c r="K6" s="4" t="str">
        <f>IFERROR(
IF(
D6 &lt;
IF(C6="M",
   _xlfn.XLOOKUP(B6,OMS_TALLA_BOYS!B:B,OMS_TALLA_BOYS!K:K),
   _xlfn.XLOOKUP(B6,OMS_TALLA_GIRLS!B:B,OMS_TALLA_GIRLS!K:K)
),
"&lt;P25",
IF(
D6 &lt;
IF(C6="M",
   _xlfn.XLOOKUP(B6,OMS_TALLA_BOYS!B:B,OMS_TALLA_BOYS!L:L),
   _xlfn.XLOOKUP(B6,OMS_TALLA_GIRLS!B:B,OMS_TALLA_GIRLS!L:L)
),
"P25–P50",
IF(
D6 &lt;
IF(C6="M",
   _xlfn.XLOOKUP(B6,OMS_TALLA_BOYS!B:B,OMS_TALLA_BOYS!M:M),
   _xlfn.XLOOKUP(B6,OMS_TALLA_GIRLS!B:B,OMS_TALLA_GIRLS!M:M)
),
"P50–P75",
IF(
D6 &lt;
IF(C6="M",
   _xlfn.XLOOKUP(B6,OMS_TALLA_BOYS!B:B,OMS_TALLA_BOYS!N:N),
   _xlfn.XLOOKUP(B6,OMS_TALLA_GIRLS!B:B,OMS_TALLA_GIRLS!N:N)
),
"P75–P85",
IF(
D6 &lt;
IF(C6="M",
   _xlfn.XLOOKUP(B6,OMS_TALLA_BOYS!B:B,OMS_TALLA_BOYS!O:O),
   _xlfn.XLOOKUP(B6,OMS_TALLA_GIRLS!B:B,OMS_TALLA_GIRLS!O:O)
),
"P85–P95",
"&gt;P95"
))))),
""
)</f>
        <v>P25–P50</v>
      </c>
      <c r="L6" s="28">
        <f t="shared" si="6"/>
        <v>44.2</v>
      </c>
      <c r="M6" s="4" t="str">
        <f t="shared" si="7"/>
        <v>🟢 Normal</v>
      </c>
      <c r="N6" s="32">
        <f>IF(E6="","",IFERROR(
(
(
D6/
IF(C6="M",
_xlfn.XLOOKUP(B6,OMS_TALLA_BOYS!B:B,OMS_TALLA_BOYS!D:D),
_xlfn.XLOOKUP(B6,OMS_TALLA_GIRLS!B:B,OMS_TALLA_GIRLS!D:D)
)
)
^
IF(C6="M",
_xlfn.XLOOKUP(B6,OMS_TALLA_BOYS!B:B,OMS_TALLA_BOYS!C:C),
_xlfn.XLOOKUP(B6,OMS_TALLA_GIRLS!B:B,OMS_TALLA_GIRLS!C:C)
)
-1
)
/
(
IF(C6="M",
_xlfn.XLOOKUP(B6,OMS_TALLA_BOYS!B:B,OMS_TALLA_BOYS!C:C),
_xlfn.XLOOKUP(B6,OMS_TALLA_GIRLS!B:B,OMS_TALLA_GIRLS!C:C)
)
*
IF(C6="M",
_xlfn.XLOOKUP(B6,OMS_TALLA_BOYS!B:B,OMS_TALLA_BOYS!E:E),
_xlfn.XLOOKUP(B6,OMS_TALLA_GIRLS!B:B,OMS_TALLA_GIRLS!E:E)
)
),
""))</f>
        <v>-0.14624598647895667</v>
      </c>
      <c r="O6" s="4">
        <f t="shared" si="8"/>
        <v>92</v>
      </c>
      <c r="P6" s="9">
        <f t="shared" si="9"/>
        <v>3.9673913043478262</v>
      </c>
      <c r="Q6" s="28" t="str">
        <f t="shared" si="11"/>
        <v>🟢 Estable</v>
      </c>
      <c r="R6" s="28">
        <f t="shared" si="12"/>
        <v>0</v>
      </c>
      <c r="S6" s="28">
        <f t="shared" si="13"/>
        <v>0</v>
      </c>
      <c r="T6" s="28" t="str">
        <f t="shared" si="10"/>
        <v>🟢 BAJO</v>
      </c>
    </row>
    <row r="7" spans="1:20" x14ac:dyDescent="0.35">
      <c r="A7" s="6">
        <v>45751</v>
      </c>
      <c r="B7" s="33">
        <f t="shared" si="3"/>
        <v>130</v>
      </c>
      <c r="C7" s="5" t="s">
        <v>28</v>
      </c>
      <c r="D7" s="54">
        <v>142</v>
      </c>
      <c r="E7" s="8" t="str">
        <f t="shared" si="4"/>
        <v>10 años, 10 meses y 30 días</v>
      </c>
      <c r="F7" s="5">
        <v>44</v>
      </c>
      <c r="G7" s="8">
        <f t="shared" si="0"/>
        <v>21.821067248561793</v>
      </c>
      <c r="H7" s="27" t="str">
        <f t="shared" si="1"/>
        <v>🟢 Saludable</v>
      </c>
      <c r="I7" s="5" t="str">
        <f t="shared" si="2"/>
        <v>P25–P85</v>
      </c>
      <c r="J7" s="5">
        <f t="shared" si="5"/>
        <v>3</v>
      </c>
      <c r="K7" s="5" t="str">
        <f>IFERROR(
IF(
D7 &lt;
IF(C7="M",
   _xlfn.XLOOKUP(B7,OMS_TALLA_BOYS!B:B,OMS_TALLA_BOYS!K:K),
   _xlfn.XLOOKUP(B7,OMS_TALLA_GIRLS!B:B,OMS_TALLA_GIRLS!K:K)
),
"&lt;P25",
IF(
D7 &lt;
IF(C7="M",
   _xlfn.XLOOKUP(B7,OMS_TALLA_BOYS!B:B,OMS_TALLA_BOYS!L:L),
   _xlfn.XLOOKUP(B7,OMS_TALLA_GIRLS!B:B,OMS_TALLA_GIRLS!L:L)
),
"P25–P50",
IF(
D7 &lt;
IF(C7="M",
   _xlfn.XLOOKUP(B7,OMS_TALLA_BOYS!B:B,OMS_TALLA_BOYS!M:M),
   _xlfn.XLOOKUP(B7,OMS_TALLA_GIRLS!B:B,OMS_TALLA_GIRLS!M:M)
),
"P50–P75",
IF(
D7 &lt;
IF(C7="M",
   _xlfn.XLOOKUP(B7,OMS_TALLA_BOYS!B:B,OMS_TALLA_BOYS!N:N),
   _xlfn.XLOOKUP(B7,OMS_TALLA_GIRLS!B:B,OMS_TALLA_GIRLS!N:N)
),
"P75–P85",
IF(
D7 &lt;
IF(C7="M",
   _xlfn.XLOOKUP(B7,OMS_TALLA_BOYS!B:B,OMS_TALLA_BOYS!O:O),
   _xlfn.XLOOKUP(B7,OMS_TALLA_GIRLS!B:B,OMS_TALLA_GIRLS!O:O)
),
"P85–P95",
"&gt;P95"
))))),
""
)</f>
        <v>P25–P50</v>
      </c>
      <c r="L7" s="27">
        <f t="shared" si="6"/>
        <v>48.9</v>
      </c>
      <c r="M7" s="5" t="str">
        <f t="shared" si="7"/>
        <v>🟢 Normal</v>
      </c>
      <c r="N7" s="20">
        <f>IF(E7="","",IFERROR(
(
(
D7/
IF(C7="M",
_xlfn.XLOOKUP(B7,OMS_TALLA_BOYS!B:B,OMS_TALLA_BOYS!D:D),
_xlfn.XLOOKUP(B7,OMS_TALLA_GIRLS!B:B,OMS_TALLA_GIRLS!D:D)
)
)
^
IF(C7="M",
_xlfn.XLOOKUP(B7,OMS_TALLA_BOYS!B:B,OMS_TALLA_BOYS!C:C),
_xlfn.XLOOKUP(B7,OMS_TALLA_GIRLS!B:B,OMS_TALLA_GIRLS!C:C)
)
-1
)
/
(
IF(C7="M",
_xlfn.XLOOKUP(B7,OMS_TALLA_BOYS!B:B,OMS_TALLA_BOYS!C:C),
_xlfn.XLOOKUP(B7,OMS_TALLA_GIRLS!B:B,OMS_TALLA_GIRLS!C:C)
)
*
IF(C7="M",
_xlfn.XLOOKUP(B7,OMS_TALLA_BOYS!B:B,OMS_TALLA_BOYS!E:E),
_xlfn.XLOOKUP(B7,OMS_TALLA_GIRLS!B:B,OMS_TALLA_GIRLS!E:E)
)
),
""))</f>
        <v>-2.8718619539148543E-2</v>
      </c>
      <c r="O7" s="5">
        <f t="shared" si="8"/>
        <v>122</v>
      </c>
      <c r="P7" s="8">
        <f t="shared" si="9"/>
        <v>8.9754098360655732</v>
      </c>
      <c r="Q7" s="27" t="str">
        <f t="shared" si="11"/>
        <v>🔴 PHV ACTIVO</v>
      </c>
      <c r="R7" s="27">
        <f t="shared" si="12"/>
        <v>1</v>
      </c>
      <c r="S7" s="27">
        <f t="shared" si="13"/>
        <v>1</v>
      </c>
      <c r="T7" s="27" t="str">
        <f t="shared" si="10"/>
        <v>🔴 ALTO (Osgood/Sever)</v>
      </c>
    </row>
    <row r="8" spans="1:20" x14ac:dyDescent="0.35">
      <c r="A8" s="7">
        <v>45814</v>
      </c>
      <c r="B8" s="33">
        <f t="shared" si="3"/>
        <v>132</v>
      </c>
      <c r="C8" s="4" t="s">
        <v>28</v>
      </c>
      <c r="D8" s="55">
        <v>143</v>
      </c>
      <c r="E8" s="9" t="str">
        <f t="shared" si="4"/>
        <v>11 años, 0 meses y 2 días</v>
      </c>
      <c r="F8" s="4">
        <v>46</v>
      </c>
      <c r="G8" s="9">
        <f t="shared" si="0"/>
        <v>22.494987529952567</v>
      </c>
      <c r="H8" s="28" t="str">
        <f t="shared" si="1"/>
        <v>🟢 Saludable</v>
      </c>
      <c r="I8" s="4" t="str">
        <f t="shared" si="2"/>
        <v>P25–P85</v>
      </c>
      <c r="J8" s="4">
        <f t="shared" si="5"/>
        <v>1</v>
      </c>
      <c r="K8" s="4" t="str">
        <f>IFERROR(
IF(
D8 &lt;
IF(C8="M",
   _xlfn.XLOOKUP(B8,OMS_TALLA_BOYS!B:B,OMS_TALLA_BOYS!K:K),
   _xlfn.XLOOKUP(B8,OMS_TALLA_GIRLS!B:B,OMS_TALLA_GIRLS!K:K)
),
"&lt;P25",
IF(
D8 &lt;
IF(C8="M",
   _xlfn.XLOOKUP(B8,OMS_TALLA_BOYS!B:B,OMS_TALLA_BOYS!L:L),
   _xlfn.XLOOKUP(B8,OMS_TALLA_GIRLS!B:B,OMS_TALLA_GIRLS!L:L)
),
"P25–P50",
IF(
D8 &lt;
IF(C8="M",
   _xlfn.XLOOKUP(B8,OMS_TALLA_BOYS!B:B,OMS_TALLA_BOYS!M:M),
   _xlfn.XLOOKUP(B8,OMS_TALLA_GIRLS!B:B,OMS_TALLA_GIRLS!M:M)
),
"P50–P75",
IF(
D8 &lt;
IF(C8="M",
   _xlfn.XLOOKUP(B8,OMS_TALLA_BOYS!B:B,OMS_TALLA_BOYS!N:N),
   _xlfn.XLOOKUP(B8,OMS_TALLA_GIRLS!B:B,OMS_TALLA_GIRLS!N:N)
),
"P75–P85",
IF(
D8 &lt;
IF(C8="M",
   _xlfn.XLOOKUP(B8,OMS_TALLA_BOYS!B:B,OMS_TALLA_BOYS!O:O),
   _xlfn.XLOOKUP(B8,OMS_TALLA_GIRLS!B:B,OMS_TALLA_GIRLS!O:O)
),
"P85–P95",
"&gt;P95"
))))),
""
)</f>
        <v>P25–P50</v>
      </c>
      <c r="L8" s="28">
        <f t="shared" si="6"/>
        <v>49.3</v>
      </c>
      <c r="M8" s="4" t="str">
        <f t="shared" si="7"/>
        <v>🟢 Normal</v>
      </c>
      <c r="N8" s="32">
        <f>IF(E8="","",IFERROR(
(
(
D8/
IF(C8="M",
_xlfn.XLOOKUP(B8,OMS_TALLA_BOYS!B:B,OMS_TALLA_BOYS!D:D),
_xlfn.XLOOKUP(B8,OMS_TALLA_GIRLS!B:B,OMS_TALLA_GIRLS!D:D)
)
)
^
IF(C8="M",
_xlfn.XLOOKUP(B8,OMS_TALLA_BOYS!B:B,OMS_TALLA_BOYS!C:C),
_xlfn.XLOOKUP(B8,OMS_TALLA_GIRLS!B:B,OMS_TALLA_GIRLS!C:C)
)
-1
)
/
(
IF(C8="M",
_xlfn.XLOOKUP(B8,OMS_TALLA_BOYS!B:B,OMS_TALLA_BOYS!C:C),
_xlfn.XLOOKUP(B8,OMS_TALLA_GIRLS!B:B,OMS_TALLA_GIRLS!C:C)
)
*
IF(C8="M",
_xlfn.XLOOKUP(B8,OMS_TALLA_BOYS!B:B,OMS_TALLA_BOYS!E:E),
_xlfn.XLOOKUP(B8,OMS_TALLA_GIRLS!B:B,OMS_TALLA_GIRLS!E:E)
)
),
""))</f>
        <v>-1.6729599333531055E-2</v>
      </c>
      <c r="O8" s="4">
        <f t="shared" si="8"/>
        <v>63</v>
      </c>
      <c r="P8" s="9">
        <f t="shared" si="9"/>
        <v>5.7936507936507935</v>
      </c>
      <c r="Q8" s="28" t="str">
        <f t="shared" si="11"/>
        <v>🟢 Post-PHV</v>
      </c>
      <c r="R8" s="28">
        <f t="shared" si="12"/>
        <v>0</v>
      </c>
      <c r="S8" s="28">
        <f t="shared" si="13"/>
        <v>1</v>
      </c>
      <c r="T8" s="28" t="str">
        <f t="shared" si="10"/>
        <v>🟡 MODERADO</v>
      </c>
    </row>
    <row r="9" spans="1:20" x14ac:dyDescent="0.35">
      <c r="A9" s="6">
        <v>45909</v>
      </c>
      <c r="B9" s="33">
        <f t="shared" si="3"/>
        <v>135</v>
      </c>
      <c r="C9" s="5" t="s">
        <v>28</v>
      </c>
      <c r="D9" s="54">
        <v>144</v>
      </c>
      <c r="E9" s="8" t="str">
        <f t="shared" si="4"/>
        <v>11 años, 3 meses y 5 días</v>
      </c>
      <c r="F9" s="5">
        <v>47</v>
      </c>
      <c r="G9" s="8">
        <f t="shared" si="0"/>
        <v>22.665895061728396</v>
      </c>
      <c r="H9" s="27" t="str">
        <f t="shared" si="1"/>
        <v>🟢 Saludable</v>
      </c>
      <c r="I9" s="5" t="str">
        <f t="shared" si="2"/>
        <v>P25–P85</v>
      </c>
      <c r="J9" s="5">
        <f t="shared" si="5"/>
        <v>1</v>
      </c>
      <c r="K9" s="5" t="str">
        <f>IFERROR(
IF(
D9 &lt;
IF(C9="M",
   _xlfn.XLOOKUP(B9,OMS_TALLA_BOYS!B:B,OMS_TALLA_BOYS!K:K),
   _xlfn.XLOOKUP(B9,OMS_TALLA_GIRLS!B:B,OMS_TALLA_GIRLS!K:K)
),
"&lt;P25",
IF(
D9 &lt;
IF(C9="M",
   _xlfn.XLOOKUP(B9,OMS_TALLA_BOYS!B:B,OMS_TALLA_BOYS!L:L),
   _xlfn.XLOOKUP(B9,OMS_TALLA_GIRLS!B:B,OMS_TALLA_GIRLS!L:L)
),
"P25–P50",
IF(
D9 &lt;
IF(C9="M",
   _xlfn.XLOOKUP(B9,OMS_TALLA_BOYS!B:B,OMS_TALLA_BOYS!M:M),
   _xlfn.XLOOKUP(B9,OMS_TALLA_GIRLS!B:B,OMS_TALLA_GIRLS!M:M)
),
"P50–P75",
IF(
D9 &lt;
IF(C9="M",
   _xlfn.XLOOKUP(B9,OMS_TALLA_BOYS!B:B,OMS_TALLA_BOYS!N:N),
   _xlfn.XLOOKUP(B9,OMS_TALLA_GIRLS!B:B,OMS_TALLA_GIRLS!N:N)
),
"P75–P85",
IF(
D9 &lt;
IF(C9="M",
   _xlfn.XLOOKUP(B9,OMS_TALLA_BOYS!B:B,OMS_TALLA_BOYS!O:O),
   _xlfn.XLOOKUP(B9,OMS_TALLA_GIRLS!B:B,OMS_TALLA_GIRLS!O:O)
),
"P85–P95",
"&gt;P95"
))))),
""
)</f>
        <v>P25–P50</v>
      </c>
      <c r="L9" s="27">
        <f t="shared" si="6"/>
        <v>46.9</v>
      </c>
      <c r="M9" s="5" t="str">
        <f t="shared" si="7"/>
        <v>🟢 Normal</v>
      </c>
      <c r="N9" s="20">
        <f>IF(E9="","",IFERROR(
(
(
D9/
IF(C9="M",
_xlfn.XLOOKUP(B9,OMS_TALLA_BOYS!B:B,OMS_TALLA_BOYS!D:D),
_xlfn.XLOOKUP(B9,OMS_TALLA_GIRLS!B:B,OMS_TALLA_GIRLS!D:D)
)
)
^
IF(C9="M",
_xlfn.XLOOKUP(B9,OMS_TALLA_BOYS!B:B,OMS_TALLA_BOYS!C:C),
_xlfn.XLOOKUP(B9,OMS_TALLA_GIRLS!B:B,OMS_TALLA_GIRLS!C:C)
)
-1
)
/
(
IF(C9="M",
_xlfn.XLOOKUP(B9,OMS_TALLA_BOYS!B:B,OMS_TALLA_BOYS!C:C),
_xlfn.XLOOKUP(B9,OMS_TALLA_GIRLS!B:B,OMS_TALLA_GIRLS!C:C)
)
*
IF(C9="M",
_xlfn.XLOOKUP(B9,OMS_TALLA_BOYS!B:B,OMS_TALLA_BOYS!E:E),
_xlfn.XLOOKUP(B9,OMS_TALLA_GIRLS!B:B,OMS_TALLA_GIRLS!E:E)
)
),
""))</f>
        <v>-7.7357783680755479E-2</v>
      </c>
      <c r="O9" s="5">
        <f t="shared" si="8"/>
        <v>95</v>
      </c>
      <c r="P9" s="8">
        <f t="shared" si="9"/>
        <v>3.8421052631578947</v>
      </c>
      <c r="Q9" s="27" t="str">
        <f t="shared" si="11"/>
        <v>🟢 Post-PHV</v>
      </c>
      <c r="R9" s="27">
        <f t="shared" si="12"/>
        <v>0</v>
      </c>
      <c r="S9" s="27">
        <f t="shared" si="13"/>
        <v>1</v>
      </c>
      <c r="T9" s="27" t="str">
        <f t="shared" si="10"/>
        <v>🟢 BAJO</v>
      </c>
    </row>
    <row r="10" spans="1:20" x14ac:dyDescent="0.35">
      <c r="A10" s="7">
        <v>45976</v>
      </c>
      <c r="B10" s="33">
        <f t="shared" si="3"/>
        <v>137</v>
      </c>
      <c r="C10" s="4" t="s">
        <v>28</v>
      </c>
      <c r="D10" s="55">
        <v>144.69999999999999</v>
      </c>
      <c r="E10" s="9" t="str">
        <f t="shared" si="4"/>
        <v>11 años, 5 meses y 11 días</v>
      </c>
      <c r="F10" s="4">
        <v>48</v>
      </c>
      <c r="G10" s="9">
        <f t="shared" si="0"/>
        <v>22.924727136047277</v>
      </c>
      <c r="H10" s="28" t="str">
        <f t="shared" si="1"/>
        <v>🟢 Saludable</v>
      </c>
      <c r="I10" s="4" t="str">
        <f t="shared" si="2"/>
        <v>P25–P85</v>
      </c>
      <c r="J10" s="4">
        <f t="shared" si="5"/>
        <v>0.69999999999998863</v>
      </c>
      <c r="K10" s="4" t="str">
        <f>IFERROR(
IF(
D10 &lt;
IF(C10="M",
   _xlfn.XLOOKUP(B10,OMS_TALLA_BOYS!B:B,OMS_TALLA_BOYS!K:K),
   _xlfn.XLOOKUP(B10,OMS_TALLA_GIRLS!B:B,OMS_TALLA_GIRLS!K:K)
),
"&lt;P25",
IF(
D10 &lt;
IF(C10="M",
   _xlfn.XLOOKUP(B10,OMS_TALLA_BOYS!B:B,OMS_TALLA_BOYS!L:L),
   _xlfn.XLOOKUP(B10,OMS_TALLA_GIRLS!B:B,OMS_TALLA_GIRLS!L:L)
),
"P25–P50",
IF(
D10 &lt;
IF(C10="M",
   _xlfn.XLOOKUP(B10,OMS_TALLA_BOYS!B:B,OMS_TALLA_BOYS!M:M),
   _xlfn.XLOOKUP(B10,OMS_TALLA_GIRLS!B:B,OMS_TALLA_GIRLS!M:M)
),
"P50–P75",
IF(
D10 &lt;
IF(C10="M",
   _xlfn.XLOOKUP(B10,OMS_TALLA_BOYS!B:B,OMS_TALLA_BOYS!N:N),
   _xlfn.XLOOKUP(B10,OMS_TALLA_GIRLS!B:B,OMS_TALLA_GIRLS!N:N)
),
"P75–P85",
IF(
D10 &lt;
IF(C10="M",
   _xlfn.XLOOKUP(B10,OMS_TALLA_BOYS!B:B,OMS_TALLA_BOYS!O:O),
   _xlfn.XLOOKUP(B10,OMS_TALLA_GIRLS!B:B,OMS_TALLA_GIRLS!O:O)
),
"P85–P95",
"&gt;P95"
))))),
""
)</f>
        <v>P25–P50</v>
      </c>
      <c r="L10" s="28">
        <f t="shared" si="6"/>
        <v>45.4</v>
      </c>
      <c r="M10" s="4" t="str">
        <f t="shared" si="7"/>
        <v>🟢 Normal</v>
      </c>
      <c r="N10" s="32">
        <f>IF(E10="","",IFERROR(
(
(
D10/
IF(C10="M",
_xlfn.XLOOKUP(B10,OMS_TALLA_BOYS!B:B,OMS_TALLA_BOYS!D:D),
_xlfn.XLOOKUP(B10,OMS_TALLA_GIRLS!B:B,OMS_TALLA_GIRLS!D:D)
)
)
^
IF(C10="M",
_xlfn.XLOOKUP(B10,OMS_TALLA_BOYS!B:B,OMS_TALLA_BOYS!C:C),
_xlfn.XLOOKUP(B10,OMS_TALLA_GIRLS!B:B,OMS_TALLA_GIRLS!C:C)
)
-1
)
/
(
IF(C10="M",
_xlfn.XLOOKUP(B10,OMS_TALLA_BOYS!B:B,OMS_TALLA_BOYS!C:C),
_xlfn.XLOOKUP(B10,OMS_TALLA_GIRLS!B:B,OMS_TALLA_GIRLS!C:C)
)
*
IF(C10="M",
_xlfn.XLOOKUP(B10,OMS_TALLA_BOYS!B:B,OMS_TALLA_BOYS!E:E),
_xlfn.XLOOKUP(B10,OMS_TALLA_GIRLS!B:B,OMS_TALLA_GIRLS!E:E)
)
),
""))</f>
        <v>-0.11577146679427129</v>
      </c>
      <c r="O10" s="4">
        <f t="shared" si="8"/>
        <v>67</v>
      </c>
      <c r="P10" s="9">
        <f t="shared" si="9"/>
        <v>3.8134328358208336</v>
      </c>
      <c r="Q10" s="28" t="str">
        <f t="shared" si="11"/>
        <v>🟢 Post-PHV</v>
      </c>
      <c r="R10" s="28">
        <f t="shared" si="12"/>
        <v>0</v>
      </c>
      <c r="S10" s="28">
        <f t="shared" si="13"/>
        <v>1</v>
      </c>
      <c r="T10" s="28" t="str">
        <f t="shared" si="10"/>
        <v>🟢 BAJO</v>
      </c>
    </row>
    <row r="11" spans="1:20" x14ac:dyDescent="0.35">
      <c r="A11" s="6">
        <v>46056</v>
      </c>
      <c r="B11" s="33">
        <f t="shared" si="3"/>
        <v>139</v>
      </c>
      <c r="C11" s="5" t="s">
        <v>28</v>
      </c>
      <c r="D11" s="54">
        <v>145</v>
      </c>
      <c r="E11" s="33" t="str">
        <f t="shared" si="4"/>
        <v>11 años, 7 meses y 29 días</v>
      </c>
      <c r="F11" s="5">
        <v>55</v>
      </c>
      <c r="G11" s="8">
        <f t="shared" si="0"/>
        <v>26.159334126040427</v>
      </c>
      <c r="H11" s="27" t="str">
        <f t="shared" si="1"/>
        <v>🔴 Alto</v>
      </c>
      <c r="I11" s="5" t="str">
        <f t="shared" si="2"/>
        <v>&gt;P95</v>
      </c>
      <c r="J11" s="5">
        <f t="shared" si="5"/>
        <v>0.30000000000001137</v>
      </c>
      <c r="K11" s="5" t="str">
        <f>IFERROR(
IF(
D11 &lt;
IF(C11="M",
   _xlfn.XLOOKUP(B11,OMS_TALLA_BOYS!B:B,OMS_TALLA_BOYS!K:K),
   _xlfn.XLOOKUP(B11,OMS_TALLA_GIRLS!B:B,OMS_TALLA_GIRLS!K:K)
),
"&lt;P25",
IF(
D11 &lt;
IF(C11="M",
   _xlfn.XLOOKUP(B11,OMS_TALLA_BOYS!B:B,OMS_TALLA_BOYS!L:L),
   _xlfn.XLOOKUP(B11,OMS_TALLA_GIRLS!B:B,OMS_TALLA_GIRLS!L:L)
),
"P25–P50",
IF(
D11 &lt;
IF(C11="M",
   _xlfn.XLOOKUP(B11,OMS_TALLA_BOYS!B:B,OMS_TALLA_BOYS!M:M),
   _xlfn.XLOOKUP(B11,OMS_TALLA_GIRLS!B:B,OMS_TALLA_GIRLS!M:M)
),
"P50–P75",
IF(
D11 &lt;
IF(C11="M",
   _xlfn.XLOOKUP(B11,OMS_TALLA_BOYS!B:B,OMS_TALLA_BOYS!N:N),
   _xlfn.XLOOKUP(B11,OMS_TALLA_GIRLS!B:B,OMS_TALLA_GIRLS!N:N)
),
"P75–P85",
IF(
D11 &lt;
IF(C11="M",
   _xlfn.XLOOKUP(B11,OMS_TALLA_BOYS!B:B,OMS_TALLA_BOYS!O:O),
   _xlfn.XLOOKUP(B11,OMS_TALLA_GIRLS!B:B,OMS_TALLA_GIRLS!O:O)
),
"P85–P95",
"&gt;P95"
))))),
""
)</f>
        <v>P25–P50</v>
      </c>
      <c r="L11" s="27">
        <f t="shared" si="6"/>
        <v>41.5</v>
      </c>
      <c r="M11" s="5" t="str">
        <f t="shared" si="7"/>
        <v>🟢 Normal</v>
      </c>
      <c r="N11" s="5">
        <f>IF(E11="","",IFERROR(
(
(
D11/
IF(C11="M",
_xlfn.XLOOKUP(B11,OMS_TALLA_BOYS!B:B,OMS_TALLA_BOYS!D:D),
_xlfn.XLOOKUP(B11,OMS_TALLA_GIRLS!B:B,OMS_TALLA_GIRLS!D:D)
)
)
^
IF(C11="M",
_xlfn.XLOOKUP(B11,OMS_TALLA_BOYS!B:B,OMS_TALLA_BOYS!C:C),
_xlfn.XLOOKUP(B11,OMS_TALLA_GIRLS!B:B,OMS_TALLA_GIRLS!C:C)
)
-1
)
/
(
IF(C11="M",
_xlfn.XLOOKUP(B11,OMS_TALLA_BOYS!B:B,OMS_TALLA_BOYS!C:C),
_xlfn.XLOOKUP(B11,OMS_TALLA_GIRLS!B:B,OMS_TALLA_GIRLS!C:C)
)
*
IF(C11="M",
_xlfn.XLOOKUP(B11,OMS_TALLA_BOYS!B:B,OMS_TALLA_BOYS!E:E),
_xlfn.XLOOKUP(B11,OMS_TALLA_GIRLS!B:B,OMS_TALLA_GIRLS!E:E)
)
),
""))</f>
        <v>-0.2144526434689151</v>
      </c>
      <c r="O11" s="5">
        <f t="shared" si="8"/>
        <v>80</v>
      </c>
      <c r="P11" s="8">
        <f t="shared" si="9"/>
        <v>1.3687500000000519</v>
      </c>
      <c r="Q11" s="27" t="str">
        <f t="shared" si="11"/>
        <v>🟢 Post-PHV</v>
      </c>
      <c r="R11" s="27">
        <f t="shared" si="12"/>
        <v>0</v>
      </c>
      <c r="S11" s="27">
        <f t="shared" si="13"/>
        <v>1</v>
      </c>
      <c r="T11" s="27" t="str">
        <f t="shared" si="10"/>
        <v>🟢 BAJO</v>
      </c>
    </row>
    <row r="12" spans="1:20" x14ac:dyDescent="0.35">
      <c r="A12" s="7"/>
      <c r="B12" s="34" t="str">
        <f t="shared" si="3"/>
        <v/>
      </c>
      <c r="C12" s="4"/>
      <c r="D12" s="55"/>
      <c r="E12" s="4" t="str">
        <f t="shared" si="4"/>
        <v/>
      </c>
      <c r="F12" s="4"/>
      <c r="G12" s="9" t="str">
        <f t="shared" si="0"/>
        <v/>
      </c>
      <c r="H12" s="28" t="str">
        <f t="shared" si="1"/>
        <v/>
      </c>
      <c r="I12" s="4" t="str">
        <f t="shared" si="2"/>
        <v/>
      </c>
      <c r="J12" s="4" t="str">
        <f t="shared" si="5"/>
        <v/>
      </c>
      <c r="K12" s="4" t="str">
        <f>IFERROR(
IF(
D12 &lt;
IF(C12="M",
   _xlfn.XLOOKUP(B12,OMS_TALLA_BOYS!B:B,OMS_TALLA_BOYS!K:K),
   _xlfn.XLOOKUP(B12,OMS_TALLA_GIRLS!B:B,OMS_TALLA_GIRLS!K:K)
),
"&lt;P25",
IF(
D12 &lt;
IF(C12="M",
   _xlfn.XLOOKUP(B12,OMS_TALLA_BOYS!B:B,OMS_TALLA_BOYS!L:L),
   _xlfn.XLOOKUP(B12,OMS_TALLA_GIRLS!B:B,OMS_TALLA_GIRLS!L:L)
),
"P25–P50",
IF(
D12 &lt;
IF(C12="M",
   _xlfn.XLOOKUP(B12,OMS_TALLA_BOYS!B:B,OMS_TALLA_BOYS!M:M),
   _xlfn.XLOOKUP(B12,OMS_TALLA_GIRLS!B:B,OMS_TALLA_GIRLS!M:M)
),
"P50–P75",
IF(
D12 &lt;
IF(C12="M",
   _xlfn.XLOOKUP(B12,OMS_TALLA_BOYS!B:B,OMS_TALLA_BOYS!N:N),
   _xlfn.XLOOKUP(B12,OMS_TALLA_GIRLS!B:B,OMS_TALLA_GIRLS!N:N)
),
"P75–P85",
IF(
D12 &lt;
IF(C12="M",
   _xlfn.XLOOKUP(B12,OMS_TALLA_BOYS!B:B,OMS_TALLA_BOYS!O:O),
   _xlfn.XLOOKUP(B12,OMS_TALLA_GIRLS!B:B,OMS_TALLA_GIRLS!O:O)
),
"P85–P95",
"&gt;P95"
))))),
""
)</f>
        <v/>
      </c>
      <c r="L12" s="28" t="str">
        <f t="shared" si="6"/>
        <v/>
      </c>
      <c r="M12" s="4" t="str">
        <f t="shared" si="7"/>
        <v/>
      </c>
      <c r="N12" s="4" t="str">
        <f>IF(E12="","",IFERROR(
(
(
D12/
IF(C12="M",
_xlfn.XLOOKUP(B12,OMS_TALLA_BOYS!B:B,OMS_TALLA_BOYS!D:D),
_xlfn.XLOOKUP(B12,OMS_TALLA_GIRLS!B:B,OMS_TALLA_GIRLS!D:D)
)
)
^
IF(C12="M",
_xlfn.XLOOKUP(B12,OMS_TALLA_BOYS!B:B,OMS_TALLA_BOYS!C:C),
_xlfn.XLOOKUP(B12,OMS_TALLA_GIRLS!B:B,OMS_TALLA_GIRLS!C:C)
)
-1
)
/
(
IF(C12="M",
_xlfn.XLOOKUP(B12,OMS_TALLA_BOYS!B:B,OMS_TALLA_BOYS!C:C),
_xlfn.XLOOKUP(B12,OMS_TALLA_GIRLS!B:B,OMS_TALLA_GIRLS!C:C)
)
*
IF(C12="M",
_xlfn.XLOOKUP(B12,OMS_TALLA_BOYS!B:B,OMS_TALLA_BOYS!E:E),
_xlfn.XLOOKUP(B12,OMS_TALLA_GIRLS!B:B,OMS_TALLA_GIRLS!E:E)
)
),
""))</f>
        <v/>
      </c>
      <c r="O12" s="4" t="str">
        <f t="shared" si="8"/>
        <v/>
      </c>
      <c r="P12" s="9" t="str">
        <f t="shared" si="9"/>
        <v/>
      </c>
      <c r="Q12" s="28" t="str">
        <f t="shared" si="11"/>
        <v/>
      </c>
      <c r="R12" s="28" t="str">
        <f t="shared" si="12"/>
        <v/>
      </c>
      <c r="S12" s="28" t="str">
        <f t="shared" si="13"/>
        <v/>
      </c>
      <c r="T12" s="28" t="str">
        <f t="shared" si="10"/>
        <v/>
      </c>
    </row>
    <row r="13" spans="1:20" x14ac:dyDescent="0.35">
      <c r="A13" s="5"/>
      <c r="B13" s="33" t="str">
        <f t="shared" si="3"/>
        <v/>
      </c>
      <c r="C13" s="5"/>
      <c r="D13" s="54"/>
      <c r="E13" s="5" t="str">
        <f t="shared" si="4"/>
        <v/>
      </c>
      <c r="F13" s="5"/>
      <c r="G13" s="8" t="str">
        <f t="shared" si="0"/>
        <v/>
      </c>
      <c r="H13" s="27" t="str">
        <f t="shared" si="1"/>
        <v/>
      </c>
      <c r="I13" s="5" t="str">
        <f t="shared" si="2"/>
        <v/>
      </c>
      <c r="J13" s="5" t="str">
        <f t="shared" si="5"/>
        <v/>
      </c>
      <c r="K13" s="5" t="str">
        <f>IFERROR(
IF(
D13 &lt;
IF(C13="M",
   _xlfn.XLOOKUP(B13,OMS_TALLA_BOYS!B:B,OMS_TALLA_BOYS!K:K),
   _xlfn.XLOOKUP(B13,OMS_TALLA_GIRLS!B:B,OMS_TALLA_GIRLS!K:K)
),
"&lt;P25",
IF(
D13 &lt;
IF(C13="M",
   _xlfn.XLOOKUP(B13,OMS_TALLA_BOYS!B:B,OMS_TALLA_BOYS!L:L),
   _xlfn.XLOOKUP(B13,OMS_TALLA_GIRLS!B:B,OMS_TALLA_GIRLS!L:L)
),
"P25–P50",
IF(
D13 &lt;
IF(C13="M",
   _xlfn.XLOOKUP(B13,OMS_TALLA_BOYS!B:B,OMS_TALLA_BOYS!M:M),
   _xlfn.XLOOKUP(B13,OMS_TALLA_GIRLS!B:B,OMS_TALLA_GIRLS!M:M)
),
"P50–P75",
IF(
D13 &lt;
IF(C13="M",
   _xlfn.XLOOKUP(B13,OMS_TALLA_BOYS!B:B,OMS_TALLA_BOYS!N:N),
   _xlfn.XLOOKUP(B13,OMS_TALLA_GIRLS!B:B,OMS_TALLA_GIRLS!N:N)
),
"P75–P85",
IF(
D13 &lt;
IF(C13="M",
   _xlfn.XLOOKUP(B13,OMS_TALLA_BOYS!B:B,OMS_TALLA_BOYS!O:O),
   _xlfn.XLOOKUP(B13,OMS_TALLA_GIRLS!B:B,OMS_TALLA_GIRLS!O:O)
),
"P85–P95",
"&gt;P95"
))))),
""
)</f>
        <v/>
      </c>
      <c r="L13" s="27" t="str">
        <f t="shared" si="6"/>
        <v/>
      </c>
      <c r="M13" s="5" t="str">
        <f t="shared" si="7"/>
        <v/>
      </c>
      <c r="N13" s="5" t="str">
        <f>IF(E13="","",IFERROR(
(
(
D13/
IF(C13="M",
_xlfn.XLOOKUP(B13,OMS_TALLA_BOYS!B:B,OMS_TALLA_BOYS!D:D),
_xlfn.XLOOKUP(B13,OMS_TALLA_GIRLS!B:B,OMS_TALLA_GIRLS!D:D)
)
)
^
IF(C13="M",
_xlfn.XLOOKUP(B13,OMS_TALLA_BOYS!B:B,OMS_TALLA_BOYS!C:C),
_xlfn.XLOOKUP(B13,OMS_TALLA_GIRLS!B:B,OMS_TALLA_GIRLS!C:C)
)
-1
)
/
(
IF(C13="M",
_xlfn.XLOOKUP(B13,OMS_TALLA_BOYS!B:B,OMS_TALLA_BOYS!C:C),
_xlfn.XLOOKUP(B13,OMS_TALLA_GIRLS!B:B,OMS_TALLA_GIRLS!C:C)
)
*
IF(C13="M",
_xlfn.XLOOKUP(B13,OMS_TALLA_BOYS!B:B,OMS_TALLA_BOYS!E:E),
_xlfn.XLOOKUP(B13,OMS_TALLA_GIRLS!B:B,OMS_TALLA_GIRLS!E:E)
)
),
""))</f>
        <v/>
      </c>
      <c r="O13" s="5" t="str">
        <f t="shared" si="8"/>
        <v/>
      </c>
      <c r="P13" s="8" t="str">
        <f t="shared" si="9"/>
        <v/>
      </c>
      <c r="Q13" s="27" t="str">
        <f t="shared" si="11"/>
        <v/>
      </c>
      <c r="R13" s="27" t="str">
        <f t="shared" si="12"/>
        <v/>
      </c>
      <c r="S13" s="27" t="str">
        <f t="shared" si="13"/>
        <v/>
      </c>
      <c r="T13" s="27" t="str">
        <f t="shared" si="10"/>
        <v/>
      </c>
    </row>
    <row r="14" spans="1:20" x14ac:dyDescent="0.35">
      <c r="A14" s="4"/>
      <c r="B14" s="34" t="str">
        <f t="shared" si="3"/>
        <v/>
      </c>
      <c r="C14" s="4"/>
      <c r="D14" s="55"/>
      <c r="E14" s="4" t="str">
        <f t="shared" si="4"/>
        <v/>
      </c>
      <c r="F14" s="4"/>
      <c r="G14" s="9" t="str">
        <f t="shared" si="0"/>
        <v/>
      </c>
      <c r="H14" s="28" t="str">
        <f t="shared" si="1"/>
        <v/>
      </c>
      <c r="I14" s="4" t="str">
        <f t="shared" si="2"/>
        <v/>
      </c>
      <c r="J14" s="4" t="str">
        <f t="shared" si="5"/>
        <v/>
      </c>
      <c r="K14" s="4" t="str">
        <f>IFERROR(
IF(
D14 &lt;
IF(C14="M",
   _xlfn.XLOOKUP(B14,OMS_TALLA_BOYS!B:B,OMS_TALLA_BOYS!K:K),
   _xlfn.XLOOKUP(B14,OMS_TALLA_GIRLS!B:B,OMS_TALLA_GIRLS!K:K)
),
"&lt;P25",
IF(
D14 &lt;
IF(C14="M",
   _xlfn.XLOOKUP(B14,OMS_TALLA_BOYS!B:B,OMS_TALLA_BOYS!L:L),
   _xlfn.XLOOKUP(B14,OMS_TALLA_GIRLS!B:B,OMS_TALLA_GIRLS!L:L)
),
"P25–P50",
IF(
D14 &lt;
IF(C14="M",
   _xlfn.XLOOKUP(B14,OMS_TALLA_BOYS!B:B,OMS_TALLA_BOYS!M:M),
   _xlfn.XLOOKUP(B14,OMS_TALLA_GIRLS!B:B,OMS_TALLA_GIRLS!M:M)
),
"P50–P75",
IF(
D14 &lt;
IF(C14="M",
   _xlfn.XLOOKUP(B14,OMS_TALLA_BOYS!B:B,OMS_TALLA_BOYS!N:N),
   _xlfn.XLOOKUP(B14,OMS_TALLA_GIRLS!B:B,OMS_TALLA_GIRLS!N:N)
),
"P75–P85",
IF(
D14 &lt;
IF(C14="M",
   _xlfn.XLOOKUP(B14,OMS_TALLA_BOYS!B:B,OMS_TALLA_BOYS!O:O),
   _xlfn.XLOOKUP(B14,OMS_TALLA_GIRLS!B:B,OMS_TALLA_GIRLS!O:O)
),
"P85–P95",
"&gt;P95"
))))),
""
)</f>
        <v/>
      </c>
      <c r="L14" s="28" t="str">
        <f t="shared" si="6"/>
        <v/>
      </c>
      <c r="M14" s="4" t="str">
        <f t="shared" si="7"/>
        <v/>
      </c>
      <c r="N14" s="4" t="str">
        <f>IF(E14="","",IFERROR(
(
(
D14/
IF(C14="M",
_xlfn.XLOOKUP(B14,OMS_TALLA_BOYS!B:B,OMS_TALLA_BOYS!D:D),
_xlfn.XLOOKUP(B14,OMS_TALLA_GIRLS!B:B,OMS_TALLA_GIRLS!D:D)
)
)
^
IF(C14="M",
_xlfn.XLOOKUP(B14,OMS_TALLA_BOYS!B:B,OMS_TALLA_BOYS!C:C),
_xlfn.XLOOKUP(B14,OMS_TALLA_GIRLS!B:B,OMS_TALLA_GIRLS!C:C)
)
-1
)
/
(
IF(C14="M",
_xlfn.XLOOKUP(B14,OMS_TALLA_BOYS!B:B,OMS_TALLA_BOYS!C:C),
_xlfn.XLOOKUP(B14,OMS_TALLA_GIRLS!B:B,OMS_TALLA_GIRLS!C:C)
)
*
IF(C14="M",
_xlfn.XLOOKUP(B14,OMS_TALLA_BOYS!B:B,OMS_TALLA_BOYS!E:E),
_xlfn.XLOOKUP(B14,OMS_TALLA_GIRLS!B:B,OMS_TALLA_GIRLS!E:E)
)
),
""))</f>
        <v/>
      </c>
      <c r="O14" s="4" t="str">
        <f t="shared" si="8"/>
        <v/>
      </c>
      <c r="P14" s="9" t="str">
        <f t="shared" si="9"/>
        <v/>
      </c>
      <c r="Q14" s="28" t="str">
        <f t="shared" si="11"/>
        <v/>
      </c>
      <c r="R14" s="28" t="str">
        <f t="shared" si="12"/>
        <v/>
      </c>
      <c r="S14" s="28" t="str">
        <f t="shared" si="13"/>
        <v/>
      </c>
      <c r="T14" s="28" t="str">
        <f t="shared" si="10"/>
        <v/>
      </c>
    </row>
    <row r="15" spans="1:20" x14ac:dyDescent="0.35">
      <c r="A15" s="5"/>
      <c r="B15" s="33" t="str">
        <f t="shared" si="3"/>
        <v/>
      </c>
      <c r="C15" s="5"/>
      <c r="D15" s="54"/>
      <c r="E15" s="5" t="str">
        <f t="shared" si="4"/>
        <v/>
      </c>
      <c r="F15" s="5"/>
      <c r="G15" s="8" t="str">
        <f t="shared" si="0"/>
        <v/>
      </c>
      <c r="H15" s="27" t="str">
        <f t="shared" si="1"/>
        <v/>
      </c>
      <c r="I15" s="5" t="str">
        <f t="shared" si="2"/>
        <v/>
      </c>
      <c r="J15" s="5" t="str">
        <f t="shared" si="5"/>
        <v/>
      </c>
      <c r="K15" s="5" t="str">
        <f>IFERROR(
IF(
D15 &lt;
IF(C15="M",
   _xlfn.XLOOKUP(B15,OMS_TALLA_BOYS!B:B,OMS_TALLA_BOYS!K:K),
   _xlfn.XLOOKUP(B15,OMS_TALLA_GIRLS!B:B,OMS_TALLA_GIRLS!K:K)
),
"&lt;P25",
IF(
D15 &lt;
IF(C15="M",
   _xlfn.XLOOKUP(B15,OMS_TALLA_BOYS!B:B,OMS_TALLA_BOYS!L:L),
   _xlfn.XLOOKUP(B15,OMS_TALLA_GIRLS!B:B,OMS_TALLA_GIRLS!L:L)
),
"P25–P50",
IF(
D15 &lt;
IF(C15="M",
   _xlfn.XLOOKUP(B15,OMS_TALLA_BOYS!B:B,OMS_TALLA_BOYS!M:M),
   _xlfn.XLOOKUP(B15,OMS_TALLA_GIRLS!B:B,OMS_TALLA_GIRLS!M:M)
),
"P50–P75",
IF(
D15 &lt;
IF(C15="M",
   _xlfn.XLOOKUP(B15,OMS_TALLA_BOYS!B:B,OMS_TALLA_BOYS!N:N),
   _xlfn.XLOOKUP(B15,OMS_TALLA_GIRLS!B:B,OMS_TALLA_GIRLS!N:N)
),
"P75–P85",
IF(
D15 &lt;
IF(C15="M",
   _xlfn.XLOOKUP(B15,OMS_TALLA_BOYS!B:B,OMS_TALLA_BOYS!O:O),
   _xlfn.XLOOKUP(B15,OMS_TALLA_GIRLS!B:B,OMS_TALLA_GIRLS!O:O)
),
"P85–P95",
"&gt;P95"
))))),
""
)</f>
        <v/>
      </c>
      <c r="L15" s="27" t="str">
        <f t="shared" si="6"/>
        <v/>
      </c>
      <c r="M15" s="5" t="str">
        <f t="shared" si="7"/>
        <v/>
      </c>
      <c r="N15" s="5" t="str">
        <f>IF(E15="","",IFERROR(
(
(
D15/
IF(C15="M",
_xlfn.XLOOKUP(B15,OMS_TALLA_BOYS!B:B,OMS_TALLA_BOYS!D:D),
_xlfn.XLOOKUP(B15,OMS_TALLA_GIRLS!B:B,OMS_TALLA_GIRLS!D:D)
)
)
^
IF(C15="M",
_xlfn.XLOOKUP(B15,OMS_TALLA_BOYS!B:B,OMS_TALLA_BOYS!C:C),
_xlfn.XLOOKUP(B15,OMS_TALLA_GIRLS!B:B,OMS_TALLA_GIRLS!C:C)
)
-1
)
/
(
IF(C15="M",
_xlfn.XLOOKUP(B15,OMS_TALLA_BOYS!B:B,OMS_TALLA_BOYS!C:C),
_xlfn.XLOOKUP(B15,OMS_TALLA_GIRLS!B:B,OMS_TALLA_GIRLS!C:C)
)
*
IF(C15="M",
_xlfn.XLOOKUP(B15,OMS_TALLA_BOYS!B:B,OMS_TALLA_BOYS!E:E),
_xlfn.XLOOKUP(B15,OMS_TALLA_GIRLS!B:B,OMS_TALLA_GIRLS!E:E)
)
),
""))</f>
        <v/>
      </c>
      <c r="O15" s="5" t="str">
        <f t="shared" si="8"/>
        <v/>
      </c>
      <c r="P15" s="8" t="str">
        <f t="shared" si="9"/>
        <v/>
      </c>
      <c r="Q15" s="27" t="str">
        <f t="shared" si="11"/>
        <v/>
      </c>
      <c r="R15" s="27" t="str">
        <f t="shared" si="12"/>
        <v/>
      </c>
      <c r="S15" s="27" t="str">
        <f t="shared" si="13"/>
        <v/>
      </c>
      <c r="T15" s="27" t="str">
        <f t="shared" si="10"/>
        <v/>
      </c>
    </row>
    <row r="16" spans="1:20" x14ac:dyDescent="0.35">
      <c r="A16" s="4"/>
      <c r="B16" s="34" t="str">
        <f t="shared" si="3"/>
        <v/>
      </c>
      <c r="C16" s="4"/>
      <c r="D16" s="55"/>
      <c r="E16" s="4" t="str">
        <f t="shared" si="4"/>
        <v/>
      </c>
      <c r="F16" s="4"/>
      <c r="G16" s="9" t="str">
        <f t="shared" si="0"/>
        <v/>
      </c>
      <c r="H16" s="28" t="str">
        <f t="shared" si="1"/>
        <v/>
      </c>
      <c r="I16" s="4" t="str">
        <f t="shared" si="2"/>
        <v/>
      </c>
      <c r="J16" s="4" t="str">
        <f t="shared" si="5"/>
        <v/>
      </c>
      <c r="K16" s="4" t="str">
        <f>IFERROR(
IF(
D16 &lt;
IF(C16="M",
   _xlfn.XLOOKUP(B16,OMS_TALLA_BOYS!B:B,OMS_TALLA_BOYS!K:K),
   _xlfn.XLOOKUP(B16,OMS_TALLA_GIRLS!B:B,OMS_TALLA_GIRLS!K:K)
),
"&lt;P25",
IF(
D16 &lt;
IF(C16="M",
   _xlfn.XLOOKUP(B16,OMS_TALLA_BOYS!B:B,OMS_TALLA_BOYS!L:L),
   _xlfn.XLOOKUP(B16,OMS_TALLA_GIRLS!B:B,OMS_TALLA_GIRLS!L:L)
),
"P25–P50",
IF(
D16 &lt;
IF(C16="M",
   _xlfn.XLOOKUP(B16,OMS_TALLA_BOYS!B:B,OMS_TALLA_BOYS!M:M),
   _xlfn.XLOOKUP(B16,OMS_TALLA_GIRLS!B:B,OMS_TALLA_GIRLS!M:M)
),
"P50–P75",
IF(
D16 &lt;
IF(C16="M",
   _xlfn.XLOOKUP(B16,OMS_TALLA_BOYS!B:B,OMS_TALLA_BOYS!N:N),
   _xlfn.XLOOKUP(B16,OMS_TALLA_GIRLS!B:B,OMS_TALLA_GIRLS!N:N)
),
"P75–P85",
IF(
D16 &lt;
IF(C16="M",
   _xlfn.XLOOKUP(B16,OMS_TALLA_BOYS!B:B,OMS_TALLA_BOYS!O:O),
   _xlfn.XLOOKUP(B16,OMS_TALLA_GIRLS!B:B,OMS_TALLA_GIRLS!O:O)
),
"P85–P95",
"&gt;P95"
))))),
""
)</f>
        <v/>
      </c>
      <c r="L16" s="28" t="str">
        <f t="shared" si="6"/>
        <v/>
      </c>
      <c r="M16" s="4" t="str">
        <f t="shared" si="7"/>
        <v/>
      </c>
      <c r="N16" s="4" t="str">
        <f>IF(E16="","",IFERROR(
(
(
D16/
IF(C16="M",
_xlfn.XLOOKUP(B16,OMS_TALLA_BOYS!B:B,OMS_TALLA_BOYS!D:D),
_xlfn.XLOOKUP(B16,OMS_TALLA_GIRLS!B:B,OMS_TALLA_GIRLS!D:D)
)
)
^
IF(C16="M",
_xlfn.XLOOKUP(B16,OMS_TALLA_BOYS!B:B,OMS_TALLA_BOYS!C:C),
_xlfn.XLOOKUP(B16,OMS_TALLA_GIRLS!B:B,OMS_TALLA_GIRLS!C:C)
)
-1
)
/
(
IF(C16="M",
_xlfn.XLOOKUP(B16,OMS_TALLA_BOYS!B:B,OMS_TALLA_BOYS!C:C),
_xlfn.XLOOKUP(B16,OMS_TALLA_GIRLS!B:B,OMS_TALLA_GIRLS!C:C)
)
*
IF(C16="M",
_xlfn.XLOOKUP(B16,OMS_TALLA_BOYS!B:B,OMS_TALLA_BOYS!E:E),
_xlfn.XLOOKUP(B16,OMS_TALLA_GIRLS!B:B,OMS_TALLA_GIRLS!E:E)
)
),
""))</f>
        <v/>
      </c>
      <c r="O16" s="4" t="str">
        <f t="shared" si="8"/>
        <v/>
      </c>
      <c r="P16" s="9" t="str">
        <f t="shared" si="9"/>
        <v/>
      </c>
      <c r="Q16" s="28" t="str">
        <f t="shared" ref="Q16:Q79" si="14">IF(C16="","",
 IF(R16=1,
  "🔴 PHV ACTIVO",
  IF(S16=1,
   "🟢 Post-PHV",
   IF(C16="M",
    IF(P16&gt;=5,"🟡 Pre-PHV","🟢 Estable"),
    IF(P16&gt;=5,"🟡 Pre-PHV","🟢 Estable")
   )
  )
 )
)</f>
        <v/>
      </c>
      <c r="R16" s="28" t="str">
        <f t="shared" ref="R16:R79" si="15">IF(E16="","",
 IF(C16="M",
  IF(P16&gt;=8,1,0),
  IF(P16&gt;=7,1,0)
 )
)</f>
        <v/>
      </c>
      <c r="S16" s="28" t="str">
        <f t="shared" si="13"/>
        <v/>
      </c>
      <c r="T16" s="28" t="str">
        <f t="shared" si="10"/>
        <v/>
      </c>
    </row>
    <row r="17" spans="1:20" x14ac:dyDescent="0.35">
      <c r="A17" s="5"/>
      <c r="B17" s="33" t="str">
        <f t="shared" si="3"/>
        <v/>
      </c>
      <c r="C17" s="5"/>
      <c r="D17" s="54"/>
      <c r="E17" s="5" t="str">
        <f t="shared" si="4"/>
        <v/>
      </c>
      <c r="F17" s="5"/>
      <c r="G17" s="8" t="str">
        <f t="shared" si="0"/>
        <v/>
      </c>
      <c r="H17" s="27" t="str">
        <f t="shared" si="1"/>
        <v/>
      </c>
      <c r="I17" s="5" t="str">
        <f t="shared" si="2"/>
        <v/>
      </c>
      <c r="J17" s="5" t="str">
        <f t="shared" si="5"/>
        <v/>
      </c>
      <c r="K17" s="5" t="str">
        <f>IFERROR(
IF(
D17 &lt;
IF(C17="M",
   _xlfn.XLOOKUP(B17,OMS_TALLA_BOYS!B:B,OMS_TALLA_BOYS!K:K),
   _xlfn.XLOOKUP(B17,OMS_TALLA_GIRLS!B:B,OMS_TALLA_GIRLS!K:K)
),
"&lt;P25",
IF(
D17 &lt;
IF(C17="M",
   _xlfn.XLOOKUP(B17,OMS_TALLA_BOYS!B:B,OMS_TALLA_BOYS!L:L),
   _xlfn.XLOOKUP(B17,OMS_TALLA_GIRLS!B:B,OMS_TALLA_GIRLS!L:L)
),
"P25–P50",
IF(
D17 &lt;
IF(C17="M",
   _xlfn.XLOOKUP(B17,OMS_TALLA_BOYS!B:B,OMS_TALLA_BOYS!M:M),
   _xlfn.XLOOKUP(B17,OMS_TALLA_GIRLS!B:B,OMS_TALLA_GIRLS!M:M)
),
"P50–P75",
IF(
D17 &lt;
IF(C17="M",
   _xlfn.XLOOKUP(B17,OMS_TALLA_BOYS!B:B,OMS_TALLA_BOYS!N:N),
   _xlfn.XLOOKUP(B17,OMS_TALLA_GIRLS!B:B,OMS_TALLA_GIRLS!N:N)
),
"P75–P85",
IF(
D17 &lt;
IF(C17="M",
   _xlfn.XLOOKUP(B17,OMS_TALLA_BOYS!B:B,OMS_TALLA_BOYS!O:O),
   _xlfn.XLOOKUP(B17,OMS_TALLA_GIRLS!B:B,OMS_TALLA_GIRLS!O:O)
),
"P85–P95",
"&gt;P95"
))))),
""
)</f>
        <v/>
      </c>
      <c r="L17" s="27" t="str">
        <f t="shared" si="6"/>
        <v/>
      </c>
      <c r="M17" s="5" t="str">
        <f t="shared" si="7"/>
        <v/>
      </c>
      <c r="N17" s="5" t="str">
        <f>IF(E17="","",IFERROR(
(
(
D17/
IF(C17="M",
_xlfn.XLOOKUP(B17,OMS_TALLA_BOYS!B:B,OMS_TALLA_BOYS!D:D),
_xlfn.XLOOKUP(B17,OMS_TALLA_GIRLS!B:B,OMS_TALLA_GIRLS!D:D)
)
)
^
IF(C17="M",
_xlfn.XLOOKUP(B17,OMS_TALLA_BOYS!B:B,OMS_TALLA_BOYS!C:C),
_xlfn.XLOOKUP(B17,OMS_TALLA_GIRLS!B:B,OMS_TALLA_GIRLS!C:C)
)
-1
)
/
(
IF(C17="M",
_xlfn.XLOOKUP(B17,OMS_TALLA_BOYS!B:B,OMS_TALLA_BOYS!C:C),
_xlfn.XLOOKUP(B17,OMS_TALLA_GIRLS!B:B,OMS_TALLA_GIRLS!C:C)
)
*
IF(C17="M",
_xlfn.XLOOKUP(B17,OMS_TALLA_BOYS!B:B,OMS_TALLA_BOYS!E:E),
_xlfn.XLOOKUP(B17,OMS_TALLA_GIRLS!B:B,OMS_TALLA_GIRLS!E:E)
)
),
""))</f>
        <v/>
      </c>
      <c r="O17" s="5" t="str">
        <f t="shared" si="8"/>
        <v/>
      </c>
      <c r="P17" s="8" t="str">
        <f t="shared" si="9"/>
        <v/>
      </c>
      <c r="Q17" s="27" t="str">
        <f t="shared" si="14"/>
        <v/>
      </c>
      <c r="R17" s="27" t="str">
        <f t="shared" si="15"/>
        <v/>
      </c>
      <c r="S17" s="27" t="str">
        <f t="shared" si="13"/>
        <v/>
      </c>
      <c r="T17" s="27" t="str">
        <f t="shared" si="10"/>
        <v/>
      </c>
    </row>
    <row r="18" spans="1:20" x14ac:dyDescent="0.35">
      <c r="A18" s="4"/>
      <c r="B18" s="34" t="str">
        <f t="shared" si="3"/>
        <v/>
      </c>
      <c r="C18" s="4"/>
      <c r="D18" s="55"/>
      <c r="E18" s="4" t="str">
        <f t="shared" si="4"/>
        <v/>
      </c>
      <c r="F18" s="4"/>
      <c r="G18" s="9" t="str">
        <f t="shared" si="0"/>
        <v/>
      </c>
      <c r="H18" s="28" t="str">
        <f t="shared" si="1"/>
        <v/>
      </c>
      <c r="I18" s="4" t="str">
        <f t="shared" si="2"/>
        <v/>
      </c>
      <c r="J18" s="4" t="str">
        <f t="shared" si="5"/>
        <v/>
      </c>
      <c r="K18" s="4" t="str">
        <f>IFERROR(
IF(
D18 &lt;
IF(C18="M",
   _xlfn.XLOOKUP(B18,OMS_TALLA_BOYS!B:B,OMS_TALLA_BOYS!K:K),
   _xlfn.XLOOKUP(B18,OMS_TALLA_GIRLS!B:B,OMS_TALLA_GIRLS!K:K)
),
"&lt;P25",
IF(
D18 &lt;
IF(C18="M",
   _xlfn.XLOOKUP(B18,OMS_TALLA_BOYS!B:B,OMS_TALLA_BOYS!L:L),
   _xlfn.XLOOKUP(B18,OMS_TALLA_GIRLS!B:B,OMS_TALLA_GIRLS!L:L)
),
"P25–P50",
IF(
D18 &lt;
IF(C18="M",
   _xlfn.XLOOKUP(B18,OMS_TALLA_BOYS!B:B,OMS_TALLA_BOYS!M:M),
   _xlfn.XLOOKUP(B18,OMS_TALLA_GIRLS!B:B,OMS_TALLA_GIRLS!M:M)
),
"P50–P75",
IF(
D18 &lt;
IF(C18="M",
   _xlfn.XLOOKUP(B18,OMS_TALLA_BOYS!B:B,OMS_TALLA_BOYS!N:N),
   _xlfn.XLOOKUP(B18,OMS_TALLA_GIRLS!B:B,OMS_TALLA_GIRLS!N:N)
),
"P75–P85",
IF(
D18 &lt;
IF(C18="M",
   _xlfn.XLOOKUP(B18,OMS_TALLA_BOYS!B:B,OMS_TALLA_BOYS!O:O),
   _xlfn.XLOOKUP(B18,OMS_TALLA_GIRLS!B:B,OMS_TALLA_GIRLS!O:O)
),
"P85–P95",
"&gt;P95"
))))),
""
)</f>
        <v/>
      </c>
      <c r="L18" s="28" t="str">
        <f t="shared" si="6"/>
        <v/>
      </c>
      <c r="M18" s="4" t="str">
        <f t="shared" si="7"/>
        <v/>
      </c>
      <c r="N18" s="4" t="str">
        <f>IF(E18="","",IFERROR(
(
(
D18/
IF(C18="M",
_xlfn.XLOOKUP(B18,OMS_TALLA_BOYS!B:B,OMS_TALLA_BOYS!D:D),
_xlfn.XLOOKUP(B18,OMS_TALLA_GIRLS!B:B,OMS_TALLA_GIRLS!D:D)
)
)
^
IF(C18="M",
_xlfn.XLOOKUP(B18,OMS_TALLA_BOYS!B:B,OMS_TALLA_BOYS!C:C),
_xlfn.XLOOKUP(B18,OMS_TALLA_GIRLS!B:B,OMS_TALLA_GIRLS!C:C)
)
-1
)
/
(
IF(C18="M",
_xlfn.XLOOKUP(B18,OMS_TALLA_BOYS!B:B,OMS_TALLA_BOYS!C:C),
_xlfn.XLOOKUP(B18,OMS_TALLA_GIRLS!B:B,OMS_TALLA_GIRLS!C:C)
)
*
IF(C18="M",
_xlfn.XLOOKUP(B18,OMS_TALLA_BOYS!B:B,OMS_TALLA_BOYS!E:E),
_xlfn.XLOOKUP(B18,OMS_TALLA_GIRLS!B:B,OMS_TALLA_GIRLS!E:E)
)
),
""))</f>
        <v/>
      </c>
      <c r="O18" s="4" t="str">
        <f t="shared" si="8"/>
        <v/>
      </c>
      <c r="P18" s="9" t="str">
        <f t="shared" si="9"/>
        <v/>
      </c>
      <c r="Q18" s="28" t="str">
        <f t="shared" si="14"/>
        <v/>
      </c>
      <c r="R18" s="28" t="str">
        <f t="shared" si="15"/>
        <v/>
      </c>
      <c r="S18" s="28" t="str">
        <f t="shared" si="13"/>
        <v/>
      </c>
      <c r="T18" s="28" t="str">
        <f t="shared" si="10"/>
        <v/>
      </c>
    </row>
    <row r="19" spans="1:20" x14ac:dyDescent="0.35">
      <c r="A19" s="5"/>
      <c r="B19" s="33" t="str">
        <f t="shared" si="3"/>
        <v/>
      </c>
      <c r="C19" s="5"/>
      <c r="D19" s="54"/>
      <c r="E19" s="5" t="str">
        <f t="shared" si="4"/>
        <v/>
      </c>
      <c r="F19" s="5"/>
      <c r="G19" s="8" t="str">
        <f t="shared" si="0"/>
        <v/>
      </c>
      <c r="H19" s="27" t="str">
        <f t="shared" si="1"/>
        <v/>
      </c>
      <c r="I19" s="5" t="str">
        <f t="shared" si="2"/>
        <v/>
      </c>
      <c r="J19" s="5" t="str">
        <f t="shared" si="5"/>
        <v/>
      </c>
      <c r="K19" s="5" t="str">
        <f>IFERROR(
IF(
D19 &lt;
IF(C19="M",
   _xlfn.XLOOKUP(B19,OMS_TALLA_BOYS!B:B,OMS_TALLA_BOYS!K:K),
   _xlfn.XLOOKUP(B19,OMS_TALLA_GIRLS!B:B,OMS_TALLA_GIRLS!K:K)
),
"&lt;P25",
IF(
D19 &lt;
IF(C19="M",
   _xlfn.XLOOKUP(B19,OMS_TALLA_BOYS!B:B,OMS_TALLA_BOYS!L:L),
   _xlfn.XLOOKUP(B19,OMS_TALLA_GIRLS!B:B,OMS_TALLA_GIRLS!L:L)
),
"P25–P50",
IF(
D19 &lt;
IF(C19="M",
   _xlfn.XLOOKUP(B19,OMS_TALLA_BOYS!B:B,OMS_TALLA_BOYS!M:M),
   _xlfn.XLOOKUP(B19,OMS_TALLA_GIRLS!B:B,OMS_TALLA_GIRLS!M:M)
),
"P50–P75",
IF(
D19 &lt;
IF(C19="M",
   _xlfn.XLOOKUP(B19,OMS_TALLA_BOYS!B:B,OMS_TALLA_BOYS!N:N),
   _xlfn.XLOOKUP(B19,OMS_TALLA_GIRLS!B:B,OMS_TALLA_GIRLS!N:N)
),
"P75–P85",
IF(
D19 &lt;
IF(C19="M",
   _xlfn.XLOOKUP(B19,OMS_TALLA_BOYS!B:B,OMS_TALLA_BOYS!O:O),
   _xlfn.XLOOKUP(B19,OMS_TALLA_GIRLS!B:B,OMS_TALLA_GIRLS!O:O)
),
"P85–P95",
"&gt;P95"
))))),
""
)</f>
        <v/>
      </c>
      <c r="L19" s="27" t="str">
        <f t="shared" si="6"/>
        <v/>
      </c>
      <c r="M19" s="5" t="str">
        <f t="shared" si="7"/>
        <v/>
      </c>
      <c r="N19" s="5" t="str">
        <f>IF(E19="","",IFERROR(
(
(
D19/
IF(C19="M",
_xlfn.XLOOKUP(B19,OMS_TALLA_BOYS!B:B,OMS_TALLA_BOYS!D:D),
_xlfn.XLOOKUP(B19,OMS_TALLA_GIRLS!B:B,OMS_TALLA_GIRLS!D:D)
)
)
^
IF(C19="M",
_xlfn.XLOOKUP(B19,OMS_TALLA_BOYS!B:B,OMS_TALLA_BOYS!C:C),
_xlfn.XLOOKUP(B19,OMS_TALLA_GIRLS!B:B,OMS_TALLA_GIRLS!C:C)
)
-1
)
/
(
IF(C19="M",
_xlfn.XLOOKUP(B19,OMS_TALLA_BOYS!B:B,OMS_TALLA_BOYS!C:C),
_xlfn.XLOOKUP(B19,OMS_TALLA_GIRLS!B:B,OMS_TALLA_GIRLS!C:C)
)
*
IF(C19="M",
_xlfn.XLOOKUP(B19,OMS_TALLA_BOYS!B:B,OMS_TALLA_BOYS!E:E),
_xlfn.XLOOKUP(B19,OMS_TALLA_GIRLS!B:B,OMS_TALLA_GIRLS!E:E)
)
),
""))</f>
        <v/>
      </c>
      <c r="O19" s="5" t="str">
        <f t="shared" si="8"/>
        <v/>
      </c>
      <c r="P19" s="8" t="str">
        <f t="shared" si="9"/>
        <v/>
      </c>
      <c r="Q19" s="27" t="str">
        <f t="shared" si="14"/>
        <v/>
      </c>
      <c r="R19" s="27" t="str">
        <f t="shared" si="15"/>
        <v/>
      </c>
      <c r="S19" s="27" t="str">
        <f t="shared" si="13"/>
        <v/>
      </c>
      <c r="T19" s="27" t="str">
        <f t="shared" si="10"/>
        <v/>
      </c>
    </row>
    <row r="20" spans="1:20" x14ac:dyDescent="0.35">
      <c r="A20" s="4"/>
      <c r="B20" s="34" t="str">
        <f t="shared" si="3"/>
        <v/>
      </c>
      <c r="C20" s="4"/>
      <c r="D20" s="55"/>
      <c r="E20" s="4" t="str">
        <f t="shared" si="4"/>
        <v/>
      </c>
      <c r="F20" s="4"/>
      <c r="G20" s="9" t="str">
        <f t="shared" si="0"/>
        <v/>
      </c>
      <c r="H20" s="28" t="str">
        <f t="shared" si="1"/>
        <v/>
      </c>
      <c r="I20" s="4" t="str">
        <f t="shared" si="2"/>
        <v/>
      </c>
      <c r="J20" s="4" t="str">
        <f t="shared" si="5"/>
        <v/>
      </c>
      <c r="K20" s="4" t="str">
        <f>IFERROR(
IF(
D20 &lt;
IF(C20="M",
   _xlfn.XLOOKUP(B20,OMS_TALLA_BOYS!B:B,OMS_TALLA_BOYS!K:K),
   _xlfn.XLOOKUP(B20,OMS_TALLA_GIRLS!B:B,OMS_TALLA_GIRLS!K:K)
),
"&lt;P25",
IF(
D20 &lt;
IF(C20="M",
   _xlfn.XLOOKUP(B20,OMS_TALLA_BOYS!B:B,OMS_TALLA_BOYS!L:L),
   _xlfn.XLOOKUP(B20,OMS_TALLA_GIRLS!B:B,OMS_TALLA_GIRLS!L:L)
),
"P25–P50",
IF(
D20 &lt;
IF(C20="M",
   _xlfn.XLOOKUP(B20,OMS_TALLA_BOYS!B:B,OMS_TALLA_BOYS!M:M),
   _xlfn.XLOOKUP(B20,OMS_TALLA_GIRLS!B:B,OMS_TALLA_GIRLS!M:M)
),
"P50–P75",
IF(
D20 &lt;
IF(C20="M",
   _xlfn.XLOOKUP(B20,OMS_TALLA_BOYS!B:B,OMS_TALLA_BOYS!N:N),
   _xlfn.XLOOKUP(B20,OMS_TALLA_GIRLS!B:B,OMS_TALLA_GIRLS!N:N)
),
"P75–P85",
IF(
D20 &lt;
IF(C20="M",
   _xlfn.XLOOKUP(B20,OMS_TALLA_BOYS!B:B,OMS_TALLA_BOYS!O:O),
   _xlfn.XLOOKUP(B20,OMS_TALLA_GIRLS!B:B,OMS_TALLA_GIRLS!O:O)
),
"P85–P95",
"&gt;P95"
))))),
""
)</f>
        <v/>
      </c>
      <c r="L20" s="28" t="str">
        <f t="shared" si="6"/>
        <v/>
      </c>
      <c r="M20" s="4" t="str">
        <f t="shared" si="7"/>
        <v/>
      </c>
      <c r="N20" s="4" t="str">
        <f>IF(E20="","",IFERROR(
(
(
D20/
IF(C20="M",
_xlfn.XLOOKUP(B20,OMS_TALLA_BOYS!B:B,OMS_TALLA_BOYS!D:D),
_xlfn.XLOOKUP(B20,OMS_TALLA_GIRLS!B:B,OMS_TALLA_GIRLS!D:D)
)
)
^
IF(C20="M",
_xlfn.XLOOKUP(B20,OMS_TALLA_BOYS!B:B,OMS_TALLA_BOYS!C:C),
_xlfn.XLOOKUP(B20,OMS_TALLA_GIRLS!B:B,OMS_TALLA_GIRLS!C:C)
)
-1
)
/
(
IF(C20="M",
_xlfn.XLOOKUP(B20,OMS_TALLA_BOYS!B:B,OMS_TALLA_BOYS!C:C),
_xlfn.XLOOKUP(B20,OMS_TALLA_GIRLS!B:B,OMS_TALLA_GIRLS!C:C)
)
*
IF(C20="M",
_xlfn.XLOOKUP(B20,OMS_TALLA_BOYS!B:B,OMS_TALLA_BOYS!E:E),
_xlfn.XLOOKUP(B20,OMS_TALLA_GIRLS!B:B,OMS_TALLA_GIRLS!E:E)
)
),
""))</f>
        <v/>
      </c>
      <c r="O20" s="4" t="str">
        <f t="shared" si="8"/>
        <v/>
      </c>
      <c r="P20" s="9" t="str">
        <f t="shared" si="9"/>
        <v/>
      </c>
      <c r="Q20" s="28" t="str">
        <f t="shared" si="14"/>
        <v/>
      </c>
      <c r="R20" s="28" t="str">
        <f t="shared" si="15"/>
        <v/>
      </c>
      <c r="S20" s="28" t="str">
        <f t="shared" si="13"/>
        <v/>
      </c>
      <c r="T20" s="28" t="str">
        <f t="shared" si="10"/>
        <v/>
      </c>
    </row>
    <row r="21" spans="1:20" x14ac:dyDescent="0.35">
      <c r="A21" s="5"/>
      <c r="B21" s="33" t="str">
        <f t="shared" si="3"/>
        <v/>
      </c>
      <c r="C21" s="5"/>
      <c r="D21" s="54"/>
      <c r="E21" s="5" t="str">
        <f t="shared" si="4"/>
        <v/>
      </c>
      <c r="F21" s="5"/>
      <c r="G21" s="8" t="str">
        <f t="shared" si="0"/>
        <v/>
      </c>
      <c r="H21" s="27" t="str">
        <f t="shared" si="1"/>
        <v/>
      </c>
      <c r="I21" s="5" t="str">
        <f t="shared" si="2"/>
        <v/>
      </c>
      <c r="J21" s="5" t="str">
        <f t="shared" si="5"/>
        <v/>
      </c>
      <c r="K21" s="5" t="str">
        <f>IFERROR(
IF(
D21 &lt;
IF(C21="M",
   _xlfn.XLOOKUP(B21,OMS_TALLA_BOYS!B:B,OMS_TALLA_BOYS!K:K),
   _xlfn.XLOOKUP(B21,OMS_TALLA_GIRLS!B:B,OMS_TALLA_GIRLS!K:K)
),
"&lt;P25",
IF(
D21 &lt;
IF(C21="M",
   _xlfn.XLOOKUP(B21,OMS_TALLA_BOYS!B:B,OMS_TALLA_BOYS!L:L),
   _xlfn.XLOOKUP(B21,OMS_TALLA_GIRLS!B:B,OMS_TALLA_GIRLS!L:L)
),
"P25–P50",
IF(
D21 &lt;
IF(C21="M",
   _xlfn.XLOOKUP(B21,OMS_TALLA_BOYS!B:B,OMS_TALLA_BOYS!M:M),
   _xlfn.XLOOKUP(B21,OMS_TALLA_GIRLS!B:B,OMS_TALLA_GIRLS!M:M)
),
"P50–P75",
IF(
D21 &lt;
IF(C21="M",
   _xlfn.XLOOKUP(B21,OMS_TALLA_BOYS!B:B,OMS_TALLA_BOYS!N:N),
   _xlfn.XLOOKUP(B21,OMS_TALLA_GIRLS!B:B,OMS_TALLA_GIRLS!N:N)
),
"P75–P85",
IF(
D21 &lt;
IF(C21="M",
   _xlfn.XLOOKUP(B21,OMS_TALLA_BOYS!B:B,OMS_TALLA_BOYS!O:O),
   _xlfn.XLOOKUP(B21,OMS_TALLA_GIRLS!B:B,OMS_TALLA_GIRLS!O:O)
),
"P85–P95",
"&gt;P95"
))))),
""
)</f>
        <v/>
      </c>
      <c r="L21" s="27" t="str">
        <f t="shared" si="6"/>
        <v/>
      </c>
      <c r="M21" s="5" t="str">
        <f t="shared" si="7"/>
        <v/>
      </c>
      <c r="N21" s="5" t="str">
        <f>IF(E21="","",IFERROR(
(
(
D21/
IF(C21="M",
_xlfn.XLOOKUP(B21,OMS_TALLA_BOYS!B:B,OMS_TALLA_BOYS!D:D),
_xlfn.XLOOKUP(B21,OMS_TALLA_GIRLS!B:B,OMS_TALLA_GIRLS!D:D)
)
)
^
IF(C21="M",
_xlfn.XLOOKUP(B21,OMS_TALLA_BOYS!B:B,OMS_TALLA_BOYS!C:C),
_xlfn.XLOOKUP(B21,OMS_TALLA_GIRLS!B:B,OMS_TALLA_GIRLS!C:C)
)
-1
)
/
(
IF(C21="M",
_xlfn.XLOOKUP(B21,OMS_TALLA_BOYS!B:B,OMS_TALLA_BOYS!C:C),
_xlfn.XLOOKUP(B21,OMS_TALLA_GIRLS!B:B,OMS_TALLA_GIRLS!C:C)
)
*
IF(C21="M",
_xlfn.XLOOKUP(B21,OMS_TALLA_BOYS!B:B,OMS_TALLA_BOYS!E:E),
_xlfn.XLOOKUP(B21,OMS_TALLA_GIRLS!B:B,OMS_TALLA_GIRLS!E:E)
)
),
""))</f>
        <v/>
      </c>
      <c r="O21" s="5" t="str">
        <f t="shared" si="8"/>
        <v/>
      </c>
      <c r="P21" s="8" t="str">
        <f t="shared" si="9"/>
        <v/>
      </c>
      <c r="Q21" s="27" t="str">
        <f t="shared" si="14"/>
        <v/>
      </c>
      <c r="R21" s="27" t="str">
        <f t="shared" si="15"/>
        <v/>
      </c>
      <c r="S21" s="27" t="str">
        <f t="shared" si="13"/>
        <v/>
      </c>
      <c r="T21" s="27" t="str">
        <f t="shared" si="10"/>
        <v/>
      </c>
    </row>
    <row r="22" spans="1:20" x14ac:dyDescent="0.35">
      <c r="A22" s="4"/>
      <c r="B22" s="34" t="str">
        <f t="shared" si="3"/>
        <v/>
      </c>
      <c r="C22" s="4"/>
      <c r="D22" s="55"/>
      <c r="E22" s="4" t="str">
        <f t="shared" si="4"/>
        <v/>
      </c>
      <c r="F22" s="4"/>
      <c r="G22" s="9" t="str">
        <f t="shared" si="0"/>
        <v/>
      </c>
      <c r="H22" s="28" t="str">
        <f t="shared" si="1"/>
        <v/>
      </c>
      <c r="I22" s="4" t="str">
        <f t="shared" si="2"/>
        <v/>
      </c>
      <c r="J22" s="4" t="str">
        <f t="shared" si="5"/>
        <v/>
      </c>
      <c r="K22" s="4" t="str">
        <f>IFERROR(
IF(
D22 &lt;
IF(C22="M",
   _xlfn.XLOOKUP(B22,OMS_TALLA_BOYS!B:B,OMS_TALLA_BOYS!K:K),
   _xlfn.XLOOKUP(B22,OMS_TALLA_GIRLS!B:B,OMS_TALLA_GIRLS!K:K)
),
"&lt;P25",
IF(
D22 &lt;
IF(C22="M",
   _xlfn.XLOOKUP(B22,OMS_TALLA_BOYS!B:B,OMS_TALLA_BOYS!L:L),
   _xlfn.XLOOKUP(B22,OMS_TALLA_GIRLS!B:B,OMS_TALLA_GIRLS!L:L)
),
"P25–P50",
IF(
D22 &lt;
IF(C22="M",
   _xlfn.XLOOKUP(B22,OMS_TALLA_BOYS!B:B,OMS_TALLA_BOYS!M:M),
   _xlfn.XLOOKUP(B22,OMS_TALLA_GIRLS!B:B,OMS_TALLA_GIRLS!M:M)
),
"P50–P75",
IF(
D22 &lt;
IF(C22="M",
   _xlfn.XLOOKUP(B22,OMS_TALLA_BOYS!B:B,OMS_TALLA_BOYS!N:N),
   _xlfn.XLOOKUP(B22,OMS_TALLA_GIRLS!B:B,OMS_TALLA_GIRLS!N:N)
),
"P75–P85",
IF(
D22 &lt;
IF(C22="M",
   _xlfn.XLOOKUP(B22,OMS_TALLA_BOYS!B:B,OMS_TALLA_BOYS!O:O),
   _xlfn.XLOOKUP(B22,OMS_TALLA_GIRLS!B:B,OMS_TALLA_GIRLS!O:O)
),
"P85–P95",
"&gt;P95"
))))),
""
)</f>
        <v/>
      </c>
      <c r="L22" s="28" t="str">
        <f t="shared" si="6"/>
        <v/>
      </c>
      <c r="M22" s="4" t="str">
        <f t="shared" si="7"/>
        <v/>
      </c>
      <c r="N22" s="4" t="str">
        <f>IF(E22="","",IFERROR(
(
(
D22/
IF(C22="M",
_xlfn.XLOOKUP(B22,OMS_TALLA_BOYS!B:B,OMS_TALLA_BOYS!D:D),
_xlfn.XLOOKUP(B22,OMS_TALLA_GIRLS!B:B,OMS_TALLA_GIRLS!D:D)
)
)
^
IF(C22="M",
_xlfn.XLOOKUP(B22,OMS_TALLA_BOYS!B:B,OMS_TALLA_BOYS!C:C),
_xlfn.XLOOKUP(B22,OMS_TALLA_GIRLS!B:B,OMS_TALLA_GIRLS!C:C)
)
-1
)
/
(
IF(C22="M",
_xlfn.XLOOKUP(B22,OMS_TALLA_BOYS!B:B,OMS_TALLA_BOYS!C:C),
_xlfn.XLOOKUP(B22,OMS_TALLA_GIRLS!B:B,OMS_TALLA_GIRLS!C:C)
)
*
IF(C22="M",
_xlfn.XLOOKUP(B22,OMS_TALLA_BOYS!B:B,OMS_TALLA_BOYS!E:E),
_xlfn.XLOOKUP(B22,OMS_TALLA_GIRLS!B:B,OMS_TALLA_GIRLS!E:E)
)
),
""))</f>
        <v/>
      </c>
      <c r="O22" s="4" t="str">
        <f t="shared" si="8"/>
        <v/>
      </c>
      <c r="P22" s="9" t="str">
        <f t="shared" si="9"/>
        <v/>
      </c>
      <c r="Q22" s="28" t="str">
        <f t="shared" si="14"/>
        <v/>
      </c>
      <c r="R22" s="28" t="str">
        <f t="shared" si="15"/>
        <v/>
      </c>
      <c r="S22" s="28" t="str">
        <f t="shared" si="13"/>
        <v/>
      </c>
      <c r="T22" s="28" t="str">
        <f t="shared" si="10"/>
        <v/>
      </c>
    </row>
    <row r="23" spans="1:20" x14ac:dyDescent="0.35">
      <c r="A23" s="5"/>
      <c r="B23" s="33" t="str">
        <f t="shared" si="3"/>
        <v/>
      </c>
      <c r="C23" s="5"/>
      <c r="D23" s="54"/>
      <c r="E23" s="5" t="str">
        <f t="shared" si="4"/>
        <v/>
      </c>
      <c r="F23" s="5"/>
      <c r="G23" s="8" t="str">
        <f t="shared" si="0"/>
        <v/>
      </c>
      <c r="H23" s="27" t="str">
        <f t="shared" si="1"/>
        <v/>
      </c>
      <c r="I23" s="5" t="str">
        <f t="shared" si="2"/>
        <v/>
      </c>
      <c r="J23" s="5" t="str">
        <f t="shared" si="5"/>
        <v/>
      </c>
      <c r="K23" s="5" t="str">
        <f>IFERROR(
IF(
D23 &lt;
IF(C23="M",
   _xlfn.XLOOKUP(B23,OMS_TALLA_BOYS!B:B,OMS_TALLA_BOYS!K:K),
   _xlfn.XLOOKUP(B23,OMS_TALLA_GIRLS!B:B,OMS_TALLA_GIRLS!K:K)
),
"&lt;P25",
IF(
D23 &lt;
IF(C23="M",
   _xlfn.XLOOKUP(B23,OMS_TALLA_BOYS!B:B,OMS_TALLA_BOYS!L:L),
   _xlfn.XLOOKUP(B23,OMS_TALLA_GIRLS!B:B,OMS_TALLA_GIRLS!L:L)
),
"P25–P50",
IF(
D23 &lt;
IF(C23="M",
   _xlfn.XLOOKUP(B23,OMS_TALLA_BOYS!B:B,OMS_TALLA_BOYS!M:M),
   _xlfn.XLOOKUP(B23,OMS_TALLA_GIRLS!B:B,OMS_TALLA_GIRLS!M:M)
),
"P50–P75",
IF(
D23 &lt;
IF(C23="M",
   _xlfn.XLOOKUP(B23,OMS_TALLA_BOYS!B:B,OMS_TALLA_BOYS!N:N),
   _xlfn.XLOOKUP(B23,OMS_TALLA_GIRLS!B:B,OMS_TALLA_GIRLS!N:N)
),
"P75–P85",
IF(
D23 &lt;
IF(C23="M",
   _xlfn.XLOOKUP(B23,OMS_TALLA_BOYS!B:B,OMS_TALLA_BOYS!O:O),
   _xlfn.XLOOKUP(B23,OMS_TALLA_GIRLS!B:B,OMS_TALLA_GIRLS!O:O)
),
"P85–P95",
"&gt;P95"
))))),
""
)</f>
        <v/>
      </c>
      <c r="L23" s="27" t="str">
        <f t="shared" si="6"/>
        <v/>
      </c>
      <c r="M23" s="5" t="str">
        <f t="shared" si="7"/>
        <v/>
      </c>
      <c r="N23" s="5" t="str">
        <f>IF(E23="","",IFERROR(
(
(
D23/
IF(C23="M",
_xlfn.XLOOKUP(B23,OMS_TALLA_BOYS!B:B,OMS_TALLA_BOYS!D:D),
_xlfn.XLOOKUP(B23,OMS_TALLA_GIRLS!B:B,OMS_TALLA_GIRLS!D:D)
)
)
^
IF(C23="M",
_xlfn.XLOOKUP(B23,OMS_TALLA_BOYS!B:B,OMS_TALLA_BOYS!C:C),
_xlfn.XLOOKUP(B23,OMS_TALLA_GIRLS!B:B,OMS_TALLA_GIRLS!C:C)
)
-1
)
/
(
IF(C23="M",
_xlfn.XLOOKUP(B23,OMS_TALLA_BOYS!B:B,OMS_TALLA_BOYS!C:C),
_xlfn.XLOOKUP(B23,OMS_TALLA_GIRLS!B:B,OMS_TALLA_GIRLS!C:C)
)
*
IF(C23="M",
_xlfn.XLOOKUP(B23,OMS_TALLA_BOYS!B:B,OMS_TALLA_BOYS!E:E),
_xlfn.XLOOKUP(B23,OMS_TALLA_GIRLS!B:B,OMS_TALLA_GIRLS!E:E)
)
),
""))</f>
        <v/>
      </c>
      <c r="O23" s="5" t="str">
        <f t="shared" si="8"/>
        <v/>
      </c>
      <c r="P23" s="8" t="str">
        <f t="shared" si="9"/>
        <v/>
      </c>
      <c r="Q23" s="27" t="str">
        <f t="shared" si="14"/>
        <v/>
      </c>
      <c r="R23" s="27" t="str">
        <f t="shared" si="15"/>
        <v/>
      </c>
      <c r="S23" s="27" t="str">
        <f t="shared" si="13"/>
        <v/>
      </c>
      <c r="T23" s="27" t="str">
        <f t="shared" si="10"/>
        <v/>
      </c>
    </row>
    <row r="24" spans="1:20" x14ac:dyDescent="0.35">
      <c r="A24" s="4"/>
      <c r="B24" s="34" t="str">
        <f t="shared" si="3"/>
        <v/>
      </c>
      <c r="C24" s="4"/>
      <c r="D24" s="55"/>
      <c r="E24" s="4" t="str">
        <f t="shared" si="4"/>
        <v/>
      </c>
      <c r="F24" s="4"/>
      <c r="G24" s="9" t="str">
        <f t="shared" si="0"/>
        <v/>
      </c>
      <c r="H24" s="28" t="str">
        <f t="shared" si="1"/>
        <v/>
      </c>
      <c r="I24" s="4" t="str">
        <f t="shared" si="2"/>
        <v/>
      </c>
      <c r="J24" s="4" t="str">
        <f t="shared" si="5"/>
        <v/>
      </c>
      <c r="K24" s="4" t="str">
        <f>IFERROR(
IF(
D24 &lt;
IF(C24="M",
   _xlfn.XLOOKUP(B24,OMS_TALLA_BOYS!B:B,OMS_TALLA_BOYS!K:K),
   _xlfn.XLOOKUP(B24,OMS_TALLA_GIRLS!B:B,OMS_TALLA_GIRLS!K:K)
),
"&lt;P25",
IF(
D24 &lt;
IF(C24="M",
   _xlfn.XLOOKUP(B24,OMS_TALLA_BOYS!B:B,OMS_TALLA_BOYS!L:L),
   _xlfn.XLOOKUP(B24,OMS_TALLA_GIRLS!B:B,OMS_TALLA_GIRLS!L:L)
),
"P25–P50",
IF(
D24 &lt;
IF(C24="M",
   _xlfn.XLOOKUP(B24,OMS_TALLA_BOYS!B:B,OMS_TALLA_BOYS!M:M),
   _xlfn.XLOOKUP(B24,OMS_TALLA_GIRLS!B:B,OMS_TALLA_GIRLS!M:M)
),
"P50–P75",
IF(
D24 &lt;
IF(C24="M",
   _xlfn.XLOOKUP(B24,OMS_TALLA_BOYS!B:B,OMS_TALLA_BOYS!N:N),
   _xlfn.XLOOKUP(B24,OMS_TALLA_GIRLS!B:B,OMS_TALLA_GIRLS!N:N)
),
"P75–P85",
IF(
D24 &lt;
IF(C24="M",
   _xlfn.XLOOKUP(B24,OMS_TALLA_BOYS!B:B,OMS_TALLA_BOYS!O:O),
   _xlfn.XLOOKUP(B24,OMS_TALLA_GIRLS!B:B,OMS_TALLA_GIRLS!O:O)
),
"P85–P95",
"&gt;P95"
))))),
""
)</f>
        <v/>
      </c>
      <c r="L24" s="28" t="str">
        <f t="shared" si="6"/>
        <v/>
      </c>
      <c r="M24" s="4" t="str">
        <f t="shared" si="7"/>
        <v/>
      </c>
      <c r="N24" s="4" t="str">
        <f>IF(E24="","",IFERROR(
(
(
D24/
IF(C24="M",
_xlfn.XLOOKUP(B24,OMS_TALLA_BOYS!B:B,OMS_TALLA_BOYS!D:D),
_xlfn.XLOOKUP(B24,OMS_TALLA_GIRLS!B:B,OMS_TALLA_GIRLS!D:D)
)
)
^
IF(C24="M",
_xlfn.XLOOKUP(B24,OMS_TALLA_BOYS!B:B,OMS_TALLA_BOYS!C:C),
_xlfn.XLOOKUP(B24,OMS_TALLA_GIRLS!B:B,OMS_TALLA_GIRLS!C:C)
)
-1
)
/
(
IF(C24="M",
_xlfn.XLOOKUP(B24,OMS_TALLA_BOYS!B:B,OMS_TALLA_BOYS!C:C),
_xlfn.XLOOKUP(B24,OMS_TALLA_GIRLS!B:B,OMS_TALLA_GIRLS!C:C)
)
*
IF(C24="M",
_xlfn.XLOOKUP(B24,OMS_TALLA_BOYS!B:B,OMS_TALLA_BOYS!E:E),
_xlfn.XLOOKUP(B24,OMS_TALLA_GIRLS!B:B,OMS_TALLA_GIRLS!E:E)
)
),
""))</f>
        <v/>
      </c>
      <c r="O24" s="4" t="str">
        <f t="shared" si="8"/>
        <v/>
      </c>
      <c r="P24" s="9" t="str">
        <f t="shared" si="9"/>
        <v/>
      </c>
      <c r="Q24" s="28" t="str">
        <f t="shared" si="14"/>
        <v/>
      </c>
      <c r="R24" s="28" t="str">
        <f t="shared" si="15"/>
        <v/>
      </c>
      <c r="S24" s="28" t="str">
        <f t="shared" si="13"/>
        <v/>
      </c>
      <c r="T24" s="28" t="str">
        <f t="shared" si="10"/>
        <v/>
      </c>
    </row>
    <row r="25" spans="1:20" x14ac:dyDescent="0.35">
      <c r="A25" s="5"/>
      <c r="B25" s="33" t="str">
        <f t="shared" si="3"/>
        <v/>
      </c>
      <c r="C25" s="5"/>
      <c r="D25" s="54"/>
      <c r="E25" s="5" t="str">
        <f t="shared" si="4"/>
        <v/>
      </c>
      <c r="F25" s="5"/>
      <c r="G25" s="8" t="str">
        <f t="shared" si="0"/>
        <v/>
      </c>
      <c r="H25" s="27" t="str">
        <f t="shared" si="1"/>
        <v/>
      </c>
      <c r="I25" s="5" t="str">
        <f t="shared" si="2"/>
        <v/>
      </c>
      <c r="J25" s="5" t="str">
        <f t="shared" si="5"/>
        <v/>
      </c>
      <c r="K25" s="5" t="str">
        <f>IFERROR(
IF(
D25 &lt;
IF(C25="M",
   _xlfn.XLOOKUP(B25,OMS_TALLA_BOYS!B:B,OMS_TALLA_BOYS!K:K),
   _xlfn.XLOOKUP(B25,OMS_TALLA_GIRLS!B:B,OMS_TALLA_GIRLS!K:K)
),
"&lt;P25",
IF(
D25 &lt;
IF(C25="M",
   _xlfn.XLOOKUP(B25,OMS_TALLA_BOYS!B:B,OMS_TALLA_BOYS!L:L),
   _xlfn.XLOOKUP(B25,OMS_TALLA_GIRLS!B:B,OMS_TALLA_GIRLS!L:L)
),
"P25–P50",
IF(
D25 &lt;
IF(C25="M",
   _xlfn.XLOOKUP(B25,OMS_TALLA_BOYS!B:B,OMS_TALLA_BOYS!M:M),
   _xlfn.XLOOKUP(B25,OMS_TALLA_GIRLS!B:B,OMS_TALLA_GIRLS!M:M)
),
"P50–P75",
IF(
D25 &lt;
IF(C25="M",
   _xlfn.XLOOKUP(B25,OMS_TALLA_BOYS!B:B,OMS_TALLA_BOYS!N:N),
   _xlfn.XLOOKUP(B25,OMS_TALLA_GIRLS!B:B,OMS_TALLA_GIRLS!N:N)
),
"P75–P85",
IF(
D25 &lt;
IF(C25="M",
   _xlfn.XLOOKUP(B25,OMS_TALLA_BOYS!B:B,OMS_TALLA_BOYS!O:O),
   _xlfn.XLOOKUP(B25,OMS_TALLA_GIRLS!B:B,OMS_TALLA_GIRLS!O:O)
),
"P85–P95",
"&gt;P95"
))))),
""
)</f>
        <v/>
      </c>
      <c r="L25" s="27" t="str">
        <f t="shared" si="6"/>
        <v/>
      </c>
      <c r="M25" s="5" t="str">
        <f t="shared" si="7"/>
        <v/>
      </c>
      <c r="N25" s="5" t="str">
        <f>IF(E25="","",IFERROR(
(
(
D25/
IF(C25="M",
_xlfn.XLOOKUP(B25,OMS_TALLA_BOYS!B:B,OMS_TALLA_BOYS!D:D),
_xlfn.XLOOKUP(B25,OMS_TALLA_GIRLS!B:B,OMS_TALLA_GIRLS!D:D)
)
)
^
IF(C25="M",
_xlfn.XLOOKUP(B25,OMS_TALLA_BOYS!B:B,OMS_TALLA_BOYS!C:C),
_xlfn.XLOOKUP(B25,OMS_TALLA_GIRLS!B:B,OMS_TALLA_GIRLS!C:C)
)
-1
)
/
(
IF(C25="M",
_xlfn.XLOOKUP(B25,OMS_TALLA_BOYS!B:B,OMS_TALLA_BOYS!C:C),
_xlfn.XLOOKUP(B25,OMS_TALLA_GIRLS!B:B,OMS_TALLA_GIRLS!C:C)
)
*
IF(C25="M",
_xlfn.XLOOKUP(B25,OMS_TALLA_BOYS!B:B,OMS_TALLA_BOYS!E:E),
_xlfn.XLOOKUP(B25,OMS_TALLA_GIRLS!B:B,OMS_TALLA_GIRLS!E:E)
)
),
""))</f>
        <v/>
      </c>
      <c r="O25" s="5" t="str">
        <f t="shared" si="8"/>
        <v/>
      </c>
      <c r="P25" s="8" t="str">
        <f t="shared" si="9"/>
        <v/>
      </c>
      <c r="Q25" s="27" t="str">
        <f t="shared" si="14"/>
        <v/>
      </c>
      <c r="R25" s="27" t="str">
        <f t="shared" si="15"/>
        <v/>
      </c>
      <c r="S25" s="27" t="str">
        <f t="shared" si="13"/>
        <v/>
      </c>
      <c r="T25" s="27" t="str">
        <f t="shared" si="10"/>
        <v/>
      </c>
    </row>
    <row r="26" spans="1:20" x14ac:dyDescent="0.35">
      <c r="A26" s="4"/>
      <c r="B26" s="34" t="str">
        <f t="shared" si="3"/>
        <v/>
      </c>
      <c r="C26" s="4"/>
      <c r="D26" s="55"/>
      <c r="E26" s="4" t="str">
        <f t="shared" si="4"/>
        <v/>
      </c>
      <c r="F26" s="4"/>
      <c r="G26" s="9" t="str">
        <f t="shared" si="0"/>
        <v/>
      </c>
      <c r="H26" s="28" t="str">
        <f t="shared" si="1"/>
        <v/>
      </c>
      <c r="I26" s="4" t="str">
        <f t="shared" si="2"/>
        <v/>
      </c>
      <c r="J26" s="4" t="str">
        <f t="shared" si="5"/>
        <v/>
      </c>
      <c r="K26" s="4" t="str">
        <f>IFERROR(
IF(
D26 &lt;
IF(C26="M",
   _xlfn.XLOOKUP(B26,OMS_TALLA_BOYS!B:B,OMS_TALLA_BOYS!K:K),
   _xlfn.XLOOKUP(B26,OMS_TALLA_GIRLS!B:B,OMS_TALLA_GIRLS!K:K)
),
"&lt;P25",
IF(
D26 &lt;
IF(C26="M",
   _xlfn.XLOOKUP(B26,OMS_TALLA_BOYS!B:B,OMS_TALLA_BOYS!L:L),
   _xlfn.XLOOKUP(B26,OMS_TALLA_GIRLS!B:B,OMS_TALLA_GIRLS!L:L)
),
"P25–P50",
IF(
D26 &lt;
IF(C26="M",
   _xlfn.XLOOKUP(B26,OMS_TALLA_BOYS!B:B,OMS_TALLA_BOYS!M:M),
   _xlfn.XLOOKUP(B26,OMS_TALLA_GIRLS!B:B,OMS_TALLA_GIRLS!M:M)
),
"P50–P75",
IF(
D26 &lt;
IF(C26="M",
   _xlfn.XLOOKUP(B26,OMS_TALLA_BOYS!B:B,OMS_TALLA_BOYS!N:N),
   _xlfn.XLOOKUP(B26,OMS_TALLA_GIRLS!B:B,OMS_TALLA_GIRLS!N:N)
),
"P75–P85",
IF(
D26 &lt;
IF(C26="M",
   _xlfn.XLOOKUP(B26,OMS_TALLA_BOYS!B:B,OMS_TALLA_BOYS!O:O),
   _xlfn.XLOOKUP(B26,OMS_TALLA_GIRLS!B:B,OMS_TALLA_GIRLS!O:O)
),
"P85–P95",
"&gt;P95"
))))),
""
)</f>
        <v/>
      </c>
      <c r="L26" s="28" t="str">
        <f t="shared" si="6"/>
        <v/>
      </c>
      <c r="M26" s="4" t="str">
        <f t="shared" si="7"/>
        <v/>
      </c>
      <c r="N26" s="4" t="str">
        <f>IF(E26="","",IFERROR(
(
(
D26/
IF(C26="M",
_xlfn.XLOOKUP(B26,OMS_TALLA_BOYS!B:B,OMS_TALLA_BOYS!D:D),
_xlfn.XLOOKUP(B26,OMS_TALLA_GIRLS!B:B,OMS_TALLA_GIRLS!D:D)
)
)
^
IF(C26="M",
_xlfn.XLOOKUP(B26,OMS_TALLA_BOYS!B:B,OMS_TALLA_BOYS!C:C),
_xlfn.XLOOKUP(B26,OMS_TALLA_GIRLS!B:B,OMS_TALLA_GIRLS!C:C)
)
-1
)
/
(
IF(C26="M",
_xlfn.XLOOKUP(B26,OMS_TALLA_BOYS!B:B,OMS_TALLA_BOYS!C:C),
_xlfn.XLOOKUP(B26,OMS_TALLA_GIRLS!B:B,OMS_TALLA_GIRLS!C:C)
)
*
IF(C26="M",
_xlfn.XLOOKUP(B26,OMS_TALLA_BOYS!B:B,OMS_TALLA_BOYS!E:E),
_xlfn.XLOOKUP(B26,OMS_TALLA_GIRLS!B:B,OMS_TALLA_GIRLS!E:E)
)
),
""))</f>
        <v/>
      </c>
      <c r="O26" s="4" t="str">
        <f t="shared" si="8"/>
        <v/>
      </c>
      <c r="P26" s="9" t="str">
        <f t="shared" si="9"/>
        <v/>
      </c>
      <c r="Q26" s="28" t="str">
        <f t="shared" si="14"/>
        <v/>
      </c>
      <c r="R26" s="28" t="str">
        <f t="shared" si="15"/>
        <v/>
      </c>
      <c r="S26" s="28" t="str">
        <f t="shared" si="13"/>
        <v/>
      </c>
      <c r="T26" s="28" t="str">
        <f t="shared" si="10"/>
        <v/>
      </c>
    </row>
    <row r="27" spans="1:20" x14ac:dyDescent="0.35">
      <c r="A27" s="5"/>
      <c r="B27" s="33" t="str">
        <f t="shared" si="3"/>
        <v/>
      </c>
      <c r="C27" s="5"/>
      <c r="D27" s="54"/>
      <c r="E27" s="5" t="str">
        <f t="shared" si="4"/>
        <v/>
      </c>
      <c r="F27" s="5"/>
      <c r="G27" s="8" t="str">
        <f t="shared" si="0"/>
        <v/>
      </c>
      <c r="H27" s="27" t="str">
        <f t="shared" si="1"/>
        <v/>
      </c>
      <c r="I27" s="5" t="str">
        <f t="shared" si="2"/>
        <v/>
      </c>
      <c r="J27" s="5" t="str">
        <f t="shared" si="5"/>
        <v/>
      </c>
      <c r="K27" s="5" t="str">
        <f>IFERROR(
IF(
D27 &lt;
IF(C27="M",
   _xlfn.XLOOKUP(B27,OMS_TALLA_BOYS!B:B,OMS_TALLA_BOYS!K:K),
   _xlfn.XLOOKUP(B27,OMS_TALLA_GIRLS!B:B,OMS_TALLA_GIRLS!K:K)
),
"&lt;P25",
IF(
D27 &lt;
IF(C27="M",
   _xlfn.XLOOKUP(B27,OMS_TALLA_BOYS!B:B,OMS_TALLA_BOYS!L:L),
   _xlfn.XLOOKUP(B27,OMS_TALLA_GIRLS!B:B,OMS_TALLA_GIRLS!L:L)
),
"P25–P50",
IF(
D27 &lt;
IF(C27="M",
   _xlfn.XLOOKUP(B27,OMS_TALLA_BOYS!B:B,OMS_TALLA_BOYS!M:M),
   _xlfn.XLOOKUP(B27,OMS_TALLA_GIRLS!B:B,OMS_TALLA_GIRLS!M:M)
),
"P50–P75",
IF(
D27 &lt;
IF(C27="M",
   _xlfn.XLOOKUP(B27,OMS_TALLA_BOYS!B:B,OMS_TALLA_BOYS!N:N),
   _xlfn.XLOOKUP(B27,OMS_TALLA_GIRLS!B:B,OMS_TALLA_GIRLS!N:N)
),
"P75–P85",
IF(
D27 &lt;
IF(C27="M",
   _xlfn.XLOOKUP(B27,OMS_TALLA_BOYS!B:B,OMS_TALLA_BOYS!O:O),
   _xlfn.XLOOKUP(B27,OMS_TALLA_GIRLS!B:B,OMS_TALLA_GIRLS!O:O)
),
"P85–P95",
"&gt;P95"
))))),
""
)</f>
        <v/>
      </c>
      <c r="L27" s="27" t="str">
        <f t="shared" si="6"/>
        <v/>
      </c>
      <c r="M27" s="5" t="str">
        <f t="shared" si="7"/>
        <v/>
      </c>
      <c r="N27" s="5" t="str">
        <f>IF(E27="","",IFERROR(
(
(
D27/
IF(C27="M",
_xlfn.XLOOKUP(B27,OMS_TALLA_BOYS!B:B,OMS_TALLA_BOYS!D:D),
_xlfn.XLOOKUP(B27,OMS_TALLA_GIRLS!B:B,OMS_TALLA_GIRLS!D:D)
)
)
^
IF(C27="M",
_xlfn.XLOOKUP(B27,OMS_TALLA_BOYS!B:B,OMS_TALLA_BOYS!C:C),
_xlfn.XLOOKUP(B27,OMS_TALLA_GIRLS!B:B,OMS_TALLA_GIRLS!C:C)
)
-1
)
/
(
IF(C27="M",
_xlfn.XLOOKUP(B27,OMS_TALLA_BOYS!B:B,OMS_TALLA_BOYS!C:C),
_xlfn.XLOOKUP(B27,OMS_TALLA_GIRLS!B:B,OMS_TALLA_GIRLS!C:C)
)
*
IF(C27="M",
_xlfn.XLOOKUP(B27,OMS_TALLA_BOYS!B:B,OMS_TALLA_BOYS!E:E),
_xlfn.XLOOKUP(B27,OMS_TALLA_GIRLS!B:B,OMS_TALLA_GIRLS!E:E)
)
),
""))</f>
        <v/>
      </c>
      <c r="O27" s="5" t="str">
        <f t="shared" si="8"/>
        <v/>
      </c>
      <c r="P27" s="8" t="str">
        <f t="shared" si="9"/>
        <v/>
      </c>
      <c r="Q27" s="27" t="str">
        <f t="shared" si="14"/>
        <v/>
      </c>
      <c r="R27" s="27" t="str">
        <f t="shared" si="15"/>
        <v/>
      </c>
      <c r="S27" s="27" t="str">
        <f t="shared" si="13"/>
        <v/>
      </c>
      <c r="T27" s="27" t="str">
        <f t="shared" si="10"/>
        <v/>
      </c>
    </row>
    <row r="28" spans="1:20" x14ac:dyDescent="0.35">
      <c r="A28" s="4"/>
      <c r="B28" s="34" t="str">
        <f t="shared" si="3"/>
        <v/>
      </c>
      <c r="C28" s="4"/>
      <c r="D28" s="55"/>
      <c r="E28" s="4" t="str">
        <f t="shared" si="4"/>
        <v/>
      </c>
      <c r="F28" s="4"/>
      <c r="G28" s="9" t="str">
        <f t="shared" si="0"/>
        <v/>
      </c>
      <c r="H28" s="28" t="str">
        <f t="shared" si="1"/>
        <v/>
      </c>
      <c r="I28" s="4" t="str">
        <f t="shared" si="2"/>
        <v/>
      </c>
      <c r="J28" s="4" t="str">
        <f t="shared" si="5"/>
        <v/>
      </c>
      <c r="K28" s="4" t="str">
        <f>IFERROR(
IF(
D28 &lt;
IF(C28="M",
   _xlfn.XLOOKUP(B28,OMS_TALLA_BOYS!B:B,OMS_TALLA_BOYS!K:K),
   _xlfn.XLOOKUP(B28,OMS_TALLA_GIRLS!B:B,OMS_TALLA_GIRLS!K:K)
),
"&lt;P25",
IF(
D28 &lt;
IF(C28="M",
   _xlfn.XLOOKUP(B28,OMS_TALLA_BOYS!B:B,OMS_TALLA_BOYS!L:L),
   _xlfn.XLOOKUP(B28,OMS_TALLA_GIRLS!B:B,OMS_TALLA_GIRLS!L:L)
),
"P25–P50",
IF(
D28 &lt;
IF(C28="M",
   _xlfn.XLOOKUP(B28,OMS_TALLA_BOYS!B:B,OMS_TALLA_BOYS!M:M),
   _xlfn.XLOOKUP(B28,OMS_TALLA_GIRLS!B:B,OMS_TALLA_GIRLS!M:M)
),
"P50–P75",
IF(
D28 &lt;
IF(C28="M",
   _xlfn.XLOOKUP(B28,OMS_TALLA_BOYS!B:B,OMS_TALLA_BOYS!N:N),
   _xlfn.XLOOKUP(B28,OMS_TALLA_GIRLS!B:B,OMS_TALLA_GIRLS!N:N)
),
"P75–P85",
IF(
D28 &lt;
IF(C28="M",
   _xlfn.XLOOKUP(B28,OMS_TALLA_BOYS!B:B,OMS_TALLA_BOYS!O:O),
   _xlfn.XLOOKUP(B28,OMS_TALLA_GIRLS!B:B,OMS_TALLA_GIRLS!O:O)
),
"P85–P95",
"&gt;P95"
))))),
""
)</f>
        <v/>
      </c>
      <c r="L28" s="28" t="str">
        <f t="shared" si="6"/>
        <v/>
      </c>
      <c r="M28" s="4" t="str">
        <f t="shared" si="7"/>
        <v/>
      </c>
      <c r="N28" s="4" t="str">
        <f>IF(E28="","",IFERROR(
(
(
D28/
IF(C28="M",
_xlfn.XLOOKUP(B28,OMS_TALLA_BOYS!B:B,OMS_TALLA_BOYS!D:D),
_xlfn.XLOOKUP(B28,OMS_TALLA_GIRLS!B:B,OMS_TALLA_GIRLS!D:D)
)
)
^
IF(C28="M",
_xlfn.XLOOKUP(B28,OMS_TALLA_BOYS!B:B,OMS_TALLA_BOYS!C:C),
_xlfn.XLOOKUP(B28,OMS_TALLA_GIRLS!B:B,OMS_TALLA_GIRLS!C:C)
)
-1
)
/
(
IF(C28="M",
_xlfn.XLOOKUP(B28,OMS_TALLA_BOYS!B:B,OMS_TALLA_BOYS!C:C),
_xlfn.XLOOKUP(B28,OMS_TALLA_GIRLS!B:B,OMS_TALLA_GIRLS!C:C)
)
*
IF(C28="M",
_xlfn.XLOOKUP(B28,OMS_TALLA_BOYS!B:B,OMS_TALLA_BOYS!E:E),
_xlfn.XLOOKUP(B28,OMS_TALLA_GIRLS!B:B,OMS_TALLA_GIRLS!E:E)
)
),
""))</f>
        <v/>
      </c>
      <c r="O28" s="4" t="str">
        <f t="shared" si="8"/>
        <v/>
      </c>
      <c r="P28" s="9" t="str">
        <f t="shared" si="9"/>
        <v/>
      </c>
      <c r="Q28" s="28" t="str">
        <f t="shared" si="14"/>
        <v/>
      </c>
      <c r="R28" s="28" t="str">
        <f t="shared" si="15"/>
        <v/>
      </c>
      <c r="S28" s="28" t="str">
        <f t="shared" si="13"/>
        <v/>
      </c>
      <c r="T28" s="28" t="str">
        <f t="shared" si="10"/>
        <v/>
      </c>
    </row>
    <row r="29" spans="1:20" x14ac:dyDescent="0.35">
      <c r="A29" s="5"/>
      <c r="B29" s="33" t="str">
        <f t="shared" si="3"/>
        <v/>
      </c>
      <c r="C29" s="5"/>
      <c r="D29" s="54"/>
      <c r="E29" s="5" t="str">
        <f t="shared" si="4"/>
        <v/>
      </c>
      <c r="F29" s="5"/>
      <c r="G29" s="8" t="str">
        <f t="shared" si="0"/>
        <v/>
      </c>
      <c r="H29" s="27" t="str">
        <f t="shared" si="1"/>
        <v/>
      </c>
      <c r="I29" s="5" t="str">
        <f t="shared" si="2"/>
        <v/>
      </c>
      <c r="J29" s="5" t="str">
        <f t="shared" si="5"/>
        <v/>
      </c>
      <c r="K29" s="5" t="str">
        <f>IFERROR(
IF(
D29 &lt;
IF(C29="M",
   _xlfn.XLOOKUP(B29,OMS_TALLA_BOYS!B:B,OMS_TALLA_BOYS!K:K),
   _xlfn.XLOOKUP(B29,OMS_TALLA_GIRLS!B:B,OMS_TALLA_GIRLS!K:K)
),
"&lt;P25",
IF(
D29 &lt;
IF(C29="M",
   _xlfn.XLOOKUP(B29,OMS_TALLA_BOYS!B:B,OMS_TALLA_BOYS!L:L),
   _xlfn.XLOOKUP(B29,OMS_TALLA_GIRLS!B:B,OMS_TALLA_GIRLS!L:L)
),
"P25–P50",
IF(
D29 &lt;
IF(C29="M",
   _xlfn.XLOOKUP(B29,OMS_TALLA_BOYS!B:B,OMS_TALLA_BOYS!M:M),
   _xlfn.XLOOKUP(B29,OMS_TALLA_GIRLS!B:B,OMS_TALLA_GIRLS!M:M)
),
"P50–P75",
IF(
D29 &lt;
IF(C29="M",
   _xlfn.XLOOKUP(B29,OMS_TALLA_BOYS!B:B,OMS_TALLA_BOYS!N:N),
   _xlfn.XLOOKUP(B29,OMS_TALLA_GIRLS!B:B,OMS_TALLA_GIRLS!N:N)
),
"P75–P85",
IF(
D29 &lt;
IF(C29="M",
   _xlfn.XLOOKUP(B29,OMS_TALLA_BOYS!B:B,OMS_TALLA_BOYS!O:O),
   _xlfn.XLOOKUP(B29,OMS_TALLA_GIRLS!B:B,OMS_TALLA_GIRLS!O:O)
),
"P85–P95",
"&gt;P95"
))))),
""
)</f>
        <v/>
      </c>
      <c r="L29" s="27" t="str">
        <f t="shared" si="6"/>
        <v/>
      </c>
      <c r="M29" s="5" t="str">
        <f t="shared" si="7"/>
        <v/>
      </c>
      <c r="N29" s="5" t="str">
        <f>IF(E29="","",IFERROR(
(
(
D29/
IF(C29="M",
_xlfn.XLOOKUP(B29,OMS_TALLA_BOYS!B:B,OMS_TALLA_BOYS!D:D),
_xlfn.XLOOKUP(B29,OMS_TALLA_GIRLS!B:B,OMS_TALLA_GIRLS!D:D)
)
)
^
IF(C29="M",
_xlfn.XLOOKUP(B29,OMS_TALLA_BOYS!B:B,OMS_TALLA_BOYS!C:C),
_xlfn.XLOOKUP(B29,OMS_TALLA_GIRLS!B:B,OMS_TALLA_GIRLS!C:C)
)
-1
)
/
(
IF(C29="M",
_xlfn.XLOOKUP(B29,OMS_TALLA_BOYS!B:B,OMS_TALLA_BOYS!C:C),
_xlfn.XLOOKUP(B29,OMS_TALLA_GIRLS!B:B,OMS_TALLA_GIRLS!C:C)
)
*
IF(C29="M",
_xlfn.XLOOKUP(B29,OMS_TALLA_BOYS!B:B,OMS_TALLA_BOYS!E:E),
_xlfn.XLOOKUP(B29,OMS_TALLA_GIRLS!B:B,OMS_TALLA_GIRLS!E:E)
)
),
""))</f>
        <v/>
      </c>
      <c r="O29" s="5" t="str">
        <f t="shared" si="8"/>
        <v/>
      </c>
      <c r="P29" s="8" t="str">
        <f t="shared" si="9"/>
        <v/>
      </c>
      <c r="Q29" s="27" t="str">
        <f t="shared" si="14"/>
        <v/>
      </c>
      <c r="R29" s="27" t="str">
        <f t="shared" si="15"/>
        <v/>
      </c>
      <c r="S29" s="27" t="str">
        <f t="shared" si="13"/>
        <v/>
      </c>
      <c r="T29" s="27" t="str">
        <f t="shared" si="10"/>
        <v/>
      </c>
    </row>
    <row r="30" spans="1:20" x14ac:dyDescent="0.35">
      <c r="A30" s="4"/>
      <c r="B30" s="34" t="str">
        <f t="shared" si="3"/>
        <v/>
      </c>
      <c r="C30" s="4"/>
      <c r="D30" s="55"/>
      <c r="E30" s="4" t="str">
        <f t="shared" si="4"/>
        <v/>
      </c>
      <c r="F30" s="4"/>
      <c r="G30" s="9" t="str">
        <f t="shared" si="0"/>
        <v/>
      </c>
      <c r="H30" s="28" t="str">
        <f t="shared" si="1"/>
        <v/>
      </c>
      <c r="I30" s="4" t="str">
        <f t="shared" si="2"/>
        <v/>
      </c>
      <c r="J30" s="4" t="str">
        <f t="shared" si="5"/>
        <v/>
      </c>
      <c r="K30" s="4" t="str">
        <f>IFERROR(
IF(
D30 &lt;
IF(C30="M",
   _xlfn.XLOOKUP(B30,OMS_TALLA_BOYS!B:B,OMS_TALLA_BOYS!K:K),
   _xlfn.XLOOKUP(B30,OMS_TALLA_GIRLS!B:B,OMS_TALLA_GIRLS!K:K)
),
"&lt;P25",
IF(
D30 &lt;
IF(C30="M",
   _xlfn.XLOOKUP(B30,OMS_TALLA_BOYS!B:B,OMS_TALLA_BOYS!L:L),
   _xlfn.XLOOKUP(B30,OMS_TALLA_GIRLS!B:B,OMS_TALLA_GIRLS!L:L)
),
"P25–P50",
IF(
D30 &lt;
IF(C30="M",
   _xlfn.XLOOKUP(B30,OMS_TALLA_BOYS!B:B,OMS_TALLA_BOYS!M:M),
   _xlfn.XLOOKUP(B30,OMS_TALLA_GIRLS!B:B,OMS_TALLA_GIRLS!M:M)
),
"P50–P75",
IF(
D30 &lt;
IF(C30="M",
   _xlfn.XLOOKUP(B30,OMS_TALLA_BOYS!B:B,OMS_TALLA_BOYS!N:N),
   _xlfn.XLOOKUP(B30,OMS_TALLA_GIRLS!B:B,OMS_TALLA_GIRLS!N:N)
),
"P75–P85",
IF(
D30 &lt;
IF(C30="M",
   _xlfn.XLOOKUP(B30,OMS_TALLA_BOYS!B:B,OMS_TALLA_BOYS!O:O),
   _xlfn.XLOOKUP(B30,OMS_TALLA_GIRLS!B:B,OMS_TALLA_GIRLS!O:O)
),
"P85–P95",
"&gt;P95"
))))),
""
)</f>
        <v/>
      </c>
      <c r="L30" s="28" t="str">
        <f t="shared" si="6"/>
        <v/>
      </c>
      <c r="M30" s="4" t="str">
        <f t="shared" si="7"/>
        <v/>
      </c>
      <c r="N30" s="4" t="str">
        <f>IF(E30="","",IFERROR(
(
(
D30/
IF(C30="M",
_xlfn.XLOOKUP(B30,OMS_TALLA_BOYS!B:B,OMS_TALLA_BOYS!D:D),
_xlfn.XLOOKUP(B30,OMS_TALLA_GIRLS!B:B,OMS_TALLA_GIRLS!D:D)
)
)
^
IF(C30="M",
_xlfn.XLOOKUP(B30,OMS_TALLA_BOYS!B:B,OMS_TALLA_BOYS!C:C),
_xlfn.XLOOKUP(B30,OMS_TALLA_GIRLS!B:B,OMS_TALLA_GIRLS!C:C)
)
-1
)
/
(
IF(C30="M",
_xlfn.XLOOKUP(B30,OMS_TALLA_BOYS!B:B,OMS_TALLA_BOYS!C:C),
_xlfn.XLOOKUP(B30,OMS_TALLA_GIRLS!B:B,OMS_TALLA_GIRLS!C:C)
)
*
IF(C30="M",
_xlfn.XLOOKUP(B30,OMS_TALLA_BOYS!B:B,OMS_TALLA_BOYS!E:E),
_xlfn.XLOOKUP(B30,OMS_TALLA_GIRLS!B:B,OMS_TALLA_GIRLS!E:E)
)
),
""))</f>
        <v/>
      </c>
      <c r="O30" s="4" t="str">
        <f t="shared" si="8"/>
        <v/>
      </c>
      <c r="P30" s="9" t="str">
        <f t="shared" si="9"/>
        <v/>
      </c>
      <c r="Q30" s="28" t="str">
        <f t="shared" si="14"/>
        <v/>
      </c>
      <c r="R30" s="28" t="str">
        <f t="shared" si="15"/>
        <v/>
      </c>
      <c r="S30" s="28" t="str">
        <f t="shared" si="13"/>
        <v/>
      </c>
      <c r="T30" s="28" t="str">
        <f t="shared" si="10"/>
        <v/>
      </c>
    </row>
    <row r="31" spans="1:20" x14ac:dyDescent="0.35">
      <c r="A31" s="5"/>
      <c r="B31" s="33" t="str">
        <f t="shared" si="3"/>
        <v/>
      </c>
      <c r="C31" s="5"/>
      <c r="D31" s="54"/>
      <c r="E31" s="5" t="str">
        <f t="shared" si="4"/>
        <v/>
      </c>
      <c r="F31" s="5"/>
      <c r="G31" s="8" t="str">
        <f t="shared" si="0"/>
        <v/>
      </c>
      <c r="H31" s="27" t="str">
        <f t="shared" si="1"/>
        <v/>
      </c>
      <c r="I31" s="5" t="str">
        <f t="shared" si="2"/>
        <v/>
      </c>
      <c r="J31" s="5" t="str">
        <f t="shared" si="5"/>
        <v/>
      </c>
      <c r="K31" s="5" t="str">
        <f>IFERROR(
IF(
D31 &lt;
IF(C31="M",
   _xlfn.XLOOKUP(B31,OMS_TALLA_BOYS!B:B,OMS_TALLA_BOYS!K:K),
   _xlfn.XLOOKUP(B31,OMS_TALLA_GIRLS!B:B,OMS_TALLA_GIRLS!K:K)
),
"&lt;P25",
IF(
D31 &lt;
IF(C31="M",
   _xlfn.XLOOKUP(B31,OMS_TALLA_BOYS!B:B,OMS_TALLA_BOYS!L:L),
   _xlfn.XLOOKUP(B31,OMS_TALLA_GIRLS!B:B,OMS_TALLA_GIRLS!L:L)
),
"P25–P50",
IF(
D31 &lt;
IF(C31="M",
   _xlfn.XLOOKUP(B31,OMS_TALLA_BOYS!B:B,OMS_TALLA_BOYS!M:M),
   _xlfn.XLOOKUP(B31,OMS_TALLA_GIRLS!B:B,OMS_TALLA_GIRLS!M:M)
),
"P50–P75",
IF(
D31 &lt;
IF(C31="M",
   _xlfn.XLOOKUP(B31,OMS_TALLA_BOYS!B:B,OMS_TALLA_BOYS!N:N),
   _xlfn.XLOOKUP(B31,OMS_TALLA_GIRLS!B:B,OMS_TALLA_GIRLS!N:N)
),
"P75–P85",
IF(
D31 &lt;
IF(C31="M",
   _xlfn.XLOOKUP(B31,OMS_TALLA_BOYS!B:B,OMS_TALLA_BOYS!O:O),
   _xlfn.XLOOKUP(B31,OMS_TALLA_GIRLS!B:B,OMS_TALLA_GIRLS!O:O)
),
"P85–P95",
"&gt;P95"
))))),
""
)</f>
        <v/>
      </c>
      <c r="L31" s="27" t="str">
        <f t="shared" si="6"/>
        <v/>
      </c>
      <c r="M31" s="5" t="str">
        <f t="shared" si="7"/>
        <v/>
      </c>
      <c r="N31" s="5" t="str">
        <f>IF(E31="","",IFERROR(
(
(
D31/
IF(C31="M",
_xlfn.XLOOKUP(B31,OMS_TALLA_BOYS!B:B,OMS_TALLA_BOYS!D:D),
_xlfn.XLOOKUP(B31,OMS_TALLA_GIRLS!B:B,OMS_TALLA_GIRLS!D:D)
)
)
^
IF(C31="M",
_xlfn.XLOOKUP(B31,OMS_TALLA_BOYS!B:B,OMS_TALLA_BOYS!C:C),
_xlfn.XLOOKUP(B31,OMS_TALLA_GIRLS!B:B,OMS_TALLA_GIRLS!C:C)
)
-1
)
/
(
IF(C31="M",
_xlfn.XLOOKUP(B31,OMS_TALLA_BOYS!B:B,OMS_TALLA_BOYS!C:C),
_xlfn.XLOOKUP(B31,OMS_TALLA_GIRLS!B:B,OMS_TALLA_GIRLS!C:C)
)
*
IF(C31="M",
_xlfn.XLOOKUP(B31,OMS_TALLA_BOYS!B:B,OMS_TALLA_BOYS!E:E),
_xlfn.XLOOKUP(B31,OMS_TALLA_GIRLS!B:B,OMS_TALLA_GIRLS!E:E)
)
),
""))</f>
        <v/>
      </c>
      <c r="O31" s="5" t="str">
        <f t="shared" si="8"/>
        <v/>
      </c>
      <c r="P31" s="8" t="str">
        <f t="shared" si="9"/>
        <v/>
      </c>
      <c r="Q31" s="27" t="str">
        <f t="shared" si="14"/>
        <v/>
      </c>
      <c r="R31" s="27" t="str">
        <f t="shared" si="15"/>
        <v/>
      </c>
      <c r="S31" s="27" t="str">
        <f t="shared" si="13"/>
        <v/>
      </c>
      <c r="T31" s="27" t="str">
        <f t="shared" si="10"/>
        <v/>
      </c>
    </row>
    <row r="32" spans="1:20" x14ac:dyDescent="0.35">
      <c r="A32" s="4"/>
      <c r="B32" s="34" t="str">
        <f t="shared" si="3"/>
        <v/>
      </c>
      <c r="C32" s="4"/>
      <c r="D32" s="55"/>
      <c r="E32" s="4" t="str">
        <f t="shared" si="4"/>
        <v/>
      </c>
      <c r="F32" s="4"/>
      <c r="G32" s="9" t="str">
        <f t="shared" si="0"/>
        <v/>
      </c>
      <c r="H32" s="28" t="str">
        <f t="shared" si="1"/>
        <v/>
      </c>
      <c r="I32" s="4" t="str">
        <f t="shared" si="2"/>
        <v/>
      </c>
      <c r="J32" s="4" t="str">
        <f t="shared" si="5"/>
        <v/>
      </c>
      <c r="K32" s="4" t="str">
        <f>IFERROR(
IF(
D32 &lt;
IF(C32="M",
   _xlfn.XLOOKUP(B32,OMS_TALLA_BOYS!B:B,OMS_TALLA_BOYS!K:K),
   _xlfn.XLOOKUP(B32,OMS_TALLA_GIRLS!B:B,OMS_TALLA_GIRLS!K:K)
),
"&lt;P25",
IF(
D32 &lt;
IF(C32="M",
   _xlfn.XLOOKUP(B32,OMS_TALLA_BOYS!B:B,OMS_TALLA_BOYS!L:L),
   _xlfn.XLOOKUP(B32,OMS_TALLA_GIRLS!B:B,OMS_TALLA_GIRLS!L:L)
),
"P25–P50",
IF(
D32 &lt;
IF(C32="M",
   _xlfn.XLOOKUP(B32,OMS_TALLA_BOYS!B:B,OMS_TALLA_BOYS!M:M),
   _xlfn.XLOOKUP(B32,OMS_TALLA_GIRLS!B:B,OMS_TALLA_GIRLS!M:M)
),
"P50–P75",
IF(
D32 &lt;
IF(C32="M",
   _xlfn.XLOOKUP(B32,OMS_TALLA_BOYS!B:B,OMS_TALLA_BOYS!N:N),
   _xlfn.XLOOKUP(B32,OMS_TALLA_GIRLS!B:B,OMS_TALLA_GIRLS!N:N)
),
"P75–P85",
IF(
D32 &lt;
IF(C32="M",
   _xlfn.XLOOKUP(B32,OMS_TALLA_BOYS!B:B,OMS_TALLA_BOYS!O:O),
   _xlfn.XLOOKUP(B32,OMS_TALLA_GIRLS!B:B,OMS_TALLA_GIRLS!O:O)
),
"P85–P95",
"&gt;P95"
))))),
""
)</f>
        <v/>
      </c>
      <c r="L32" s="28" t="str">
        <f t="shared" si="6"/>
        <v/>
      </c>
      <c r="M32" s="4" t="str">
        <f t="shared" si="7"/>
        <v/>
      </c>
      <c r="N32" s="4" t="str">
        <f>IF(E32="","",IFERROR(
(
(
D32/
IF(C32="M",
_xlfn.XLOOKUP(B32,OMS_TALLA_BOYS!B:B,OMS_TALLA_BOYS!D:D),
_xlfn.XLOOKUP(B32,OMS_TALLA_GIRLS!B:B,OMS_TALLA_GIRLS!D:D)
)
)
^
IF(C32="M",
_xlfn.XLOOKUP(B32,OMS_TALLA_BOYS!B:B,OMS_TALLA_BOYS!C:C),
_xlfn.XLOOKUP(B32,OMS_TALLA_GIRLS!B:B,OMS_TALLA_GIRLS!C:C)
)
-1
)
/
(
IF(C32="M",
_xlfn.XLOOKUP(B32,OMS_TALLA_BOYS!B:B,OMS_TALLA_BOYS!C:C),
_xlfn.XLOOKUP(B32,OMS_TALLA_GIRLS!B:B,OMS_TALLA_GIRLS!C:C)
)
*
IF(C32="M",
_xlfn.XLOOKUP(B32,OMS_TALLA_BOYS!B:B,OMS_TALLA_BOYS!E:E),
_xlfn.XLOOKUP(B32,OMS_TALLA_GIRLS!B:B,OMS_TALLA_GIRLS!E:E)
)
),
""))</f>
        <v/>
      </c>
      <c r="O32" s="4" t="str">
        <f t="shared" si="8"/>
        <v/>
      </c>
      <c r="P32" s="9" t="str">
        <f t="shared" si="9"/>
        <v/>
      </c>
      <c r="Q32" s="28" t="str">
        <f t="shared" si="14"/>
        <v/>
      </c>
      <c r="R32" s="28" t="str">
        <f t="shared" si="15"/>
        <v/>
      </c>
      <c r="S32" s="28" t="str">
        <f t="shared" si="13"/>
        <v/>
      </c>
      <c r="T32" s="28" t="str">
        <f t="shared" si="10"/>
        <v/>
      </c>
    </row>
    <row r="33" spans="1:20" x14ac:dyDescent="0.35">
      <c r="A33" s="5"/>
      <c r="B33" s="33" t="str">
        <f t="shared" si="3"/>
        <v/>
      </c>
      <c r="C33" s="5"/>
      <c r="D33" s="54"/>
      <c r="E33" s="5" t="str">
        <f t="shared" si="4"/>
        <v/>
      </c>
      <c r="F33" s="5"/>
      <c r="G33" s="8" t="str">
        <f t="shared" si="0"/>
        <v/>
      </c>
      <c r="H33" s="27" t="str">
        <f t="shared" si="1"/>
        <v/>
      </c>
      <c r="I33" s="5" t="str">
        <f t="shared" si="2"/>
        <v/>
      </c>
      <c r="J33" s="5" t="str">
        <f t="shared" si="5"/>
        <v/>
      </c>
      <c r="K33" s="5" t="str">
        <f>IFERROR(
IF(
D33 &lt;
IF(C33="M",
   _xlfn.XLOOKUP(B33,OMS_TALLA_BOYS!B:B,OMS_TALLA_BOYS!K:K),
   _xlfn.XLOOKUP(B33,OMS_TALLA_GIRLS!B:B,OMS_TALLA_GIRLS!K:K)
),
"&lt;P25",
IF(
D33 &lt;
IF(C33="M",
   _xlfn.XLOOKUP(B33,OMS_TALLA_BOYS!B:B,OMS_TALLA_BOYS!L:L),
   _xlfn.XLOOKUP(B33,OMS_TALLA_GIRLS!B:B,OMS_TALLA_GIRLS!L:L)
),
"P25–P50",
IF(
D33 &lt;
IF(C33="M",
   _xlfn.XLOOKUP(B33,OMS_TALLA_BOYS!B:B,OMS_TALLA_BOYS!M:M),
   _xlfn.XLOOKUP(B33,OMS_TALLA_GIRLS!B:B,OMS_TALLA_GIRLS!M:M)
),
"P50–P75",
IF(
D33 &lt;
IF(C33="M",
   _xlfn.XLOOKUP(B33,OMS_TALLA_BOYS!B:B,OMS_TALLA_BOYS!N:N),
   _xlfn.XLOOKUP(B33,OMS_TALLA_GIRLS!B:B,OMS_TALLA_GIRLS!N:N)
),
"P75–P85",
IF(
D33 &lt;
IF(C33="M",
   _xlfn.XLOOKUP(B33,OMS_TALLA_BOYS!B:B,OMS_TALLA_BOYS!O:O),
   _xlfn.XLOOKUP(B33,OMS_TALLA_GIRLS!B:B,OMS_TALLA_GIRLS!O:O)
),
"P85–P95",
"&gt;P95"
))))),
""
)</f>
        <v/>
      </c>
      <c r="L33" s="27" t="str">
        <f t="shared" si="6"/>
        <v/>
      </c>
      <c r="M33" s="5" t="str">
        <f t="shared" si="7"/>
        <v/>
      </c>
      <c r="N33" s="5" t="str">
        <f>IF(E33="","",IFERROR(
(
(
D33/
IF(C33="M",
_xlfn.XLOOKUP(B33,OMS_TALLA_BOYS!B:B,OMS_TALLA_BOYS!D:D),
_xlfn.XLOOKUP(B33,OMS_TALLA_GIRLS!B:B,OMS_TALLA_GIRLS!D:D)
)
)
^
IF(C33="M",
_xlfn.XLOOKUP(B33,OMS_TALLA_BOYS!B:B,OMS_TALLA_BOYS!C:C),
_xlfn.XLOOKUP(B33,OMS_TALLA_GIRLS!B:B,OMS_TALLA_GIRLS!C:C)
)
-1
)
/
(
IF(C33="M",
_xlfn.XLOOKUP(B33,OMS_TALLA_BOYS!B:B,OMS_TALLA_BOYS!C:C),
_xlfn.XLOOKUP(B33,OMS_TALLA_GIRLS!B:B,OMS_TALLA_GIRLS!C:C)
)
*
IF(C33="M",
_xlfn.XLOOKUP(B33,OMS_TALLA_BOYS!B:B,OMS_TALLA_BOYS!E:E),
_xlfn.XLOOKUP(B33,OMS_TALLA_GIRLS!B:B,OMS_TALLA_GIRLS!E:E)
)
),
""))</f>
        <v/>
      </c>
      <c r="O33" s="5" t="str">
        <f t="shared" si="8"/>
        <v/>
      </c>
      <c r="P33" s="8" t="str">
        <f t="shared" si="9"/>
        <v/>
      </c>
      <c r="Q33" s="27" t="str">
        <f t="shared" si="14"/>
        <v/>
      </c>
      <c r="R33" s="27" t="str">
        <f t="shared" si="15"/>
        <v/>
      </c>
      <c r="S33" s="27" t="str">
        <f t="shared" si="13"/>
        <v/>
      </c>
      <c r="T33" s="27" t="str">
        <f t="shared" si="10"/>
        <v/>
      </c>
    </row>
    <row r="34" spans="1:20" x14ac:dyDescent="0.35">
      <c r="A34" s="4"/>
      <c r="B34" s="34" t="str">
        <f t="shared" si="3"/>
        <v/>
      </c>
      <c r="C34" s="4"/>
      <c r="D34" s="55"/>
      <c r="E34" s="4" t="str">
        <f t="shared" si="4"/>
        <v/>
      </c>
      <c r="F34" s="4"/>
      <c r="G34" s="9" t="str">
        <f t="shared" si="0"/>
        <v/>
      </c>
      <c r="H34" s="28" t="str">
        <f t="shared" si="1"/>
        <v/>
      </c>
      <c r="I34" s="4" t="str">
        <f t="shared" si="2"/>
        <v/>
      </c>
      <c r="J34" s="4" t="str">
        <f t="shared" si="5"/>
        <v/>
      </c>
      <c r="K34" s="4" t="str">
        <f>IFERROR(
IF(
D34 &lt;
IF(C34="M",
   _xlfn.XLOOKUP(B34,OMS_TALLA_BOYS!B:B,OMS_TALLA_BOYS!K:K),
   _xlfn.XLOOKUP(B34,OMS_TALLA_GIRLS!B:B,OMS_TALLA_GIRLS!K:K)
),
"&lt;P25",
IF(
D34 &lt;
IF(C34="M",
   _xlfn.XLOOKUP(B34,OMS_TALLA_BOYS!B:B,OMS_TALLA_BOYS!L:L),
   _xlfn.XLOOKUP(B34,OMS_TALLA_GIRLS!B:B,OMS_TALLA_GIRLS!L:L)
),
"P25–P50",
IF(
D34 &lt;
IF(C34="M",
   _xlfn.XLOOKUP(B34,OMS_TALLA_BOYS!B:B,OMS_TALLA_BOYS!M:M),
   _xlfn.XLOOKUP(B34,OMS_TALLA_GIRLS!B:B,OMS_TALLA_GIRLS!M:M)
),
"P50–P75",
IF(
D34 &lt;
IF(C34="M",
   _xlfn.XLOOKUP(B34,OMS_TALLA_BOYS!B:B,OMS_TALLA_BOYS!N:N),
   _xlfn.XLOOKUP(B34,OMS_TALLA_GIRLS!B:B,OMS_TALLA_GIRLS!N:N)
),
"P75–P85",
IF(
D34 &lt;
IF(C34="M",
   _xlfn.XLOOKUP(B34,OMS_TALLA_BOYS!B:B,OMS_TALLA_BOYS!O:O),
   _xlfn.XLOOKUP(B34,OMS_TALLA_GIRLS!B:B,OMS_TALLA_GIRLS!O:O)
),
"P85–P95",
"&gt;P95"
))))),
""
)</f>
        <v/>
      </c>
      <c r="L34" s="28" t="str">
        <f t="shared" si="6"/>
        <v/>
      </c>
      <c r="M34" s="4" t="str">
        <f t="shared" si="7"/>
        <v/>
      </c>
      <c r="N34" s="4" t="str">
        <f>IF(E34="","",IFERROR(
(
(
D34/
IF(C34="M",
_xlfn.XLOOKUP(B34,OMS_TALLA_BOYS!B:B,OMS_TALLA_BOYS!D:D),
_xlfn.XLOOKUP(B34,OMS_TALLA_GIRLS!B:B,OMS_TALLA_GIRLS!D:D)
)
)
^
IF(C34="M",
_xlfn.XLOOKUP(B34,OMS_TALLA_BOYS!B:B,OMS_TALLA_BOYS!C:C),
_xlfn.XLOOKUP(B34,OMS_TALLA_GIRLS!B:B,OMS_TALLA_GIRLS!C:C)
)
-1
)
/
(
IF(C34="M",
_xlfn.XLOOKUP(B34,OMS_TALLA_BOYS!B:B,OMS_TALLA_BOYS!C:C),
_xlfn.XLOOKUP(B34,OMS_TALLA_GIRLS!B:B,OMS_TALLA_GIRLS!C:C)
)
*
IF(C34="M",
_xlfn.XLOOKUP(B34,OMS_TALLA_BOYS!B:B,OMS_TALLA_BOYS!E:E),
_xlfn.XLOOKUP(B34,OMS_TALLA_GIRLS!B:B,OMS_TALLA_GIRLS!E:E)
)
),
""))</f>
        <v/>
      </c>
      <c r="O34" s="4" t="str">
        <f t="shared" si="8"/>
        <v/>
      </c>
      <c r="P34" s="9" t="str">
        <f t="shared" si="9"/>
        <v/>
      </c>
      <c r="Q34" s="28" t="str">
        <f t="shared" si="14"/>
        <v/>
      </c>
      <c r="R34" s="28" t="str">
        <f t="shared" si="15"/>
        <v/>
      </c>
      <c r="S34" s="28" t="str">
        <f t="shared" si="13"/>
        <v/>
      </c>
      <c r="T34" s="28" t="str">
        <f t="shared" si="10"/>
        <v/>
      </c>
    </row>
    <row r="35" spans="1:20" x14ac:dyDescent="0.35">
      <c r="A35" s="5"/>
      <c r="B35" s="33" t="str">
        <f t="shared" si="3"/>
        <v/>
      </c>
      <c r="C35" s="5"/>
      <c r="D35" s="54"/>
      <c r="E35" s="5" t="str">
        <f t="shared" si="4"/>
        <v/>
      </c>
      <c r="F35" s="5"/>
      <c r="G35" s="8" t="str">
        <f t="shared" ref="G35:G66" si="16">IF(E35="","",F35/((D35/100)^2))</f>
        <v/>
      </c>
      <c r="H35" s="27" t="str">
        <f t="shared" ref="H35:H66" si="17">IF(E35="","",IF(G35&lt;18.5,"🔵 Bajo",IF(G35&lt;25,"🟢 Saludable","🔴 Alto")))</f>
        <v/>
      </c>
      <c r="I35" s="5" t="str">
        <f t="shared" ref="I35:I66" si="18">IF(E35="","",IF(G35&lt;18.5,"&lt;P10",IF(G35&lt;25,"P25–P85","&gt;P95")))</f>
        <v/>
      </c>
      <c r="J35" s="5" t="str">
        <f t="shared" si="5"/>
        <v/>
      </c>
      <c r="K35" s="5" t="str">
        <f>IFERROR(
IF(
D35 &lt;
IF(C35="M",
   _xlfn.XLOOKUP(B35,OMS_TALLA_BOYS!B:B,OMS_TALLA_BOYS!K:K),
   _xlfn.XLOOKUP(B35,OMS_TALLA_GIRLS!B:B,OMS_TALLA_GIRLS!K:K)
),
"&lt;P25",
IF(
D35 &lt;
IF(C35="M",
   _xlfn.XLOOKUP(B35,OMS_TALLA_BOYS!B:B,OMS_TALLA_BOYS!L:L),
   _xlfn.XLOOKUP(B35,OMS_TALLA_GIRLS!B:B,OMS_TALLA_GIRLS!L:L)
),
"P25–P50",
IF(
D35 &lt;
IF(C35="M",
   _xlfn.XLOOKUP(B35,OMS_TALLA_BOYS!B:B,OMS_TALLA_BOYS!M:M),
   _xlfn.XLOOKUP(B35,OMS_TALLA_GIRLS!B:B,OMS_TALLA_GIRLS!M:M)
),
"P50–P75",
IF(
D35 &lt;
IF(C35="M",
   _xlfn.XLOOKUP(B35,OMS_TALLA_BOYS!B:B,OMS_TALLA_BOYS!N:N),
   _xlfn.XLOOKUP(B35,OMS_TALLA_GIRLS!B:B,OMS_TALLA_GIRLS!N:N)
),
"P75–P85",
IF(
D35 &lt;
IF(C35="M",
   _xlfn.XLOOKUP(B35,OMS_TALLA_BOYS!B:B,OMS_TALLA_BOYS!O:O),
   _xlfn.XLOOKUP(B35,OMS_TALLA_GIRLS!B:B,OMS_TALLA_GIRLS!O:O)
),
"P85–P95",
"&gt;P95"
))))),
""
)</f>
        <v/>
      </c>
      <c r="L35" s="27" t="str">
        <f t="shared" si="6"/>
        <v/>
      </c>
      <c r="M35" s="5" t="str">
        <f t="shared" si="7"/>
        <v/>
      </c>
      <c r="N35" s="5" t="str">
        <f>IF(E35="","",IFERROR(
(
(
D35/
IF(C35="M",
_xlfn.XLOOKUP(B35,OMS_TALLA_BOYS!B:B,OMS_TALLA_BOYS!D:D),
_xlfn.XLOOKUP(B35,OMS_TALLA_GIRLS!B:B,OMS_TALLA_GIRLS!D:D)
)
)
^
IF(C35="M",
_xlfn.XLOOKUP(B35,OMS_TALLA_BOYS!B:B,OMS_TALLA_BOYS!C:C),
_xlfn.XLOOKUP(B35,OMS_TALLA_GIRLS!B:B,OMS_TALLA_GIRLS!C:C)
)
-1
)
/
(
IF(C35="M",
_xlfn.XLOOKUP(B35,OMS_TALLA_BOYS!B:B,OMS_TALLA_BOYS!C:C),
_xlfn.XLOOKUP(B35,OMS_TALLA_GIRLS!B:B,OMS_TALLA_GIRLS!C:C)
)
*
IF(C35="M",
_xlfn.XLOOKUP(B35,OMS_TALLA_BOYS!B:B,OMS_TALLA_BOYS!E:E),
_xlfn.XLOOKUP(B35,OMS_TALLA_GIRLS!B:B,OMS_TALLA_GIRLS!E:E)
)
),
""))</f>
        <v/>
      </c>
      <c r="O35" s="5" t="str">
        <f t="shared" si="8"/>
        <v/>
      </c>
      <c r="P35" s="8" t="str">
        <f t="shared" si="9"/>
        <v/>
      </c>
      <c r="Q35" s="27" t="str">
        <f t="shared" si="14"/>
        <v/>
      </c>
      <c r="R35" s="27" t="str">
        <f t="shared" si="15"/>
        <v/>
      </c>
      <c r="S35" s="27" t="str">
        <f t="shared" si="13"/>
        <v/>
      </c>
      <c r="T35" s="27" t="str">
        <f t="shared" si="10"/>
        <v/>
      </c>
    </row>
    <row r="36" spans="1:20" x14ac:dyDescent="0.35">
      <c r="A36" s="4"/>
      <c r="B36" s="34" t="str">
        <f t="shared" si="3"/>
        <v/>
      </c>
      <c r="C36" s="4"/>
      <c r="D36" s="55"/>
      <c r="E36" s="4" t="str">
        <f t="shared" si="4"/>
        <v/>
      </c>
      <c r="F36" s="4"/>
      <c r="G36" s="9" t="str">
        <f t="shared" si="16"/>
        <v/>
      </c>
      <c r="H36" s="28" t="str">
        <f t="shared" si="17"/>
        <v/>
      </c>
      <c r="I36" s="4" t="str">
        <f t="shared" si="18"/>
        <v/>
      </c>
      <c r="J36" s="4" t="str">
        <f t="shared" ref="J36:J67" si="19">IF(E36="","",D36-D35)</f>
        <v/>
      </c>
      <c r="K36" s="4" t="str">
        <f>IFERROR(
IF(
D36 &lt;
IF(C36="M",
   _xlfn.XLOOKUP(B36,OMS_TALLA_BOYS!B:B,OMS_TALLA_BOYS!K:K),
   _xlfn.XLOOKUP(B36,OMS_TALLA_GIRLS!B:B,OMS_TALLA_GIRLS!K:K)
),
"&lt;P25",
IF(
D36 &lt;
IF(C36="M",
   _xlfn.XLOOKUP(B36,OMS_TALLA_BOYS!B:B,OMS_TALLA_BOYS!L:L),
   _xlfn.XLOOKUP(B36,OMS_TALLA_GIRLS!B:B,OMS_TALLA_GIRLS!L:L)
),
"P25–P50",
IF(
D36 &lt;
IF(C36="M",
   _xlfn.XLOOKUP(B36,OMS_TALLA_BOYS!B:B,OMS_TALLA_BOYS!M:M),
   _xlfn.XLOOKUP(B36,OMS_TALLA_GIRLS!B:B,OMS_TALLA_GIRLS!M:M)
),
"P50–P75",
IF(
D36 &lt;
IF(C36="M",
   _xlfn.XLOOKUP(B36,OMS_TALLA_BOYS!B:B,OMS_TALLA_BOYS!N:N),
   _xlfn.XLOOKUP(B36,OMS_TALLA_GIRLS!B:B,OMS_TALLA_GIRLS!N:N)
),
"P75–P85",
IF(
D36 &lt;
IF(C36="M",
   _xlfn.XLOOKUP(B36,OMS_TALLA_BOYS!B:B,OMS_TALLA_BOYS!O:O),
   _xlfn.XLOOKUP(B36,OMS_TALLA_GIRLS!B:B,OMS_TALLA_GIRLS!O:O)
),
"P85–P95",
"&gt;P95"
))))),
""
)</f>
        <v/>
      </c>
      <c r="L36" s="28" t="str">
        <f t="shared" si="6"/>
        <v/>
      </c>
      <c r="M36" s="4" t="str">
        <f t="shared" si="7"/>
        <v/>
      </c>
      <c r="N36" s="4" t="str">
        <f>IF(E36="","",IFERROR(
(
(
D36/
IF(C36="M",
_xlfn.XLOOKUP(B36,OMS_TALLA_BOYS!B:B,OMS_TALLA_BOYS!D:D),
_xlfn.XLOOKUP(B36,OMS_TALLA_GIRLS!B:B,OMS_TALLA_GIRLS!D:D)
)
)
^
IF(C36="M",
_xlfn.XLOOKUP(B36,OMS_TALLA_BOYS!B:B,OMS_TALLA_BOYS!C:C),
_xlfn.XLOOKUP(B36,OMS_TALLA_GIRLS!B:B,OMS_TALLA_GIRLS!C:C)
)
-1
)
/
(
IF(C36="M",
_xlfn.XLOOKUP(B36,OMS_TALLA_BOYS!B:B,OMS_TALLA_BOYS!C:C),
_xlfn.XLOOKUP(B36,OMS_TALLA_GIRLS!B:B,OMS_TALLA_GIRLS!C:C)
)
*
IF(C36="M",
_xlfn.XLOOKUP(B36,OMS_TALLA_BOYS!B:B,OMS_TALLA_BOYS!E:E),
_xlfn.XLOOKUP(B36,OMS_TALLA_GIRLS!B:B,OMS_TALLA_GIRLS!E:E)
)
),
""))</f>
        <v/>
      </c>
      <c r="O36" s="4" t="str">
        <f t="shared" ref="O36:O67" si="20">IF(E36="","",A36-A35)</f>
        <v/>
      </c>
      <c r="P36" s="9" t="str">
        <f t="shared" ref="P36:P67" si="21">IF(E36="","",IF(O36&gt;0,((D36-D35)/O36)*365,""))</f>
        <v/>
      </c>
      <c r="Q36" s="28" t="str">
        <f t="shared" si="14"/>
        <v/>
      </c>
      <c r="R36" s="28" t="str">
        <f t="shared" si="15"/>
        <v/>
      </c>
      <c r="S36" s="28" t="str">
        <f t="shared" si="13"/>
        <v/>
      </c>
      <c r="T36" s="28" t="str">
        <f t="shared" ref="T36:T67" si="22">IF(E36="","",IF(P36&gt;8,"🔴 ALTO (Osgood/Sever)",IF(P36&gt;5,"🟡 MODERADO","🟢 BAJO")))</f>
        <v/>
      </c>
    </row>
    <row r="37" spans="1:20" x14ac:dyDescent="0.35">
      <c r="A37" s="5"/>
      <c r="B37" s="33" t="str">
        <f t="shared" si="3"/>
        <v/>
      </c>
      <c r="C37" s="5"/>
      <c r="D37" s="54"/>
      <c r="E37" s="5" t="str">
        <f t="shared" si="4"/>
        <v/>
      </c>
      <c r="F37" s="5"/>
      <c r="G37" s="8" t="str">
        <f t="shared" si="16"/>
        <v/>
      </c>
      <c r="H37" s="27" t="str">
        <f t="shared" si="17"/>
        <v/>
      </c>
      <c r="I37" s="5" t="str">
        <f t="shared" si="18"/>
        <v/>
      </c>
      <c r="J37" s="5" t="str">
        <f t="shared" si="19"/>
        <v/>
      </c>
      <c r="K37" s="5" t="str">
        <f>IFERROR(
IF(
D37 &lt;
IF(C37="M",
   _xlfn.XLOOKUP(B37,OMS_TALLA_BOYS!B:B,OMS_TALLA_BOYS!K:K),
   _xlfn.XLOOKUP(B37,OMS_TALLA_GIRLS!B:B,OMS_TALLA_GIRLS!K:K)
),
"&lt;P25",
IF(
D37 &lt;
IF(C37="M",
   _xlfn.XLOOKUP(B37,OMS_TALLA_BOYS!B:B,OMS_TALLA_BOYS!L:L),
   _xlfn.XLOOKUP(B37,OMS_TALLA_GIRLS!B:B,OMS_TALLA_GIRLS!L:L)
),
"P25–P50",
IF(
D37 &lt;
IF(C37="M",
   _xlfn.XLOOKUP(B37,OMS_TALLA_BOYS!B:B,OMS_TALLA_BOYS!M:M),
   _xlfn.XLOOKUP(B37,OMS_TALLA_GIRLS!B:B,OMS_TALLA_GIRLS!M:M)
),
"P50–P75",
IF(
D37 &lt;
IF(C37="M",
   _xlfn.XLOOKUP(B37,OMS_TALLA_BOYS!B:B,OMS_TALLA_BOYS!N:N),
   _xlfn.XLOOKUP(B37,OMS_TALLA_GIRLS!B:B,OMS_TALLA_GIRLS!N:N)
),
"P75–P85",
IF(
D37 &lt;
IF(C37="M",
   _xlfn.XLOOKUP(B37,OMS_TALLA_BOYS!B:B,OMS_TALLA_BOYS!O:O),
   _xlfn.XLOOKUP(B37,OMS_TALLA_GIRLS!B:B,OMS_TALLA_GIRLS!O:O)
),
"P85–P95",
"&gt;P95"
))))),
""
)</f>
        <v/>
      </c>
      <c r="L37" s="27" t="str">
        <f t="shared" si="6"/>
        <v/>
      </c>
      <c r="M37" s="5" t="str">
        <f t="shared" si="7"/>
        <v/>
      </c>
      <c r="N37" s="5" t="str">
        <f>IF(E37="","",IFERROR(
(
(
D37/
IF(C37="M",
_xlfn.XLOOKUP(B37,OMS_TALLA_BOYS!B:B,OMS_TALLA_BOYS!D:D),
_xlfn.XLOOKUP(B37,OMS_TALLA_GIRLS!B:B,OMS_TALLA_GIRLS!D:D)
)
)
^
IF(C37="M",
_xlfn.XLOOKUP(B37,OMS_TALLA_BOYS!B:B,OMS_TALLA_BOYS!C:C),
_xlfn.XLOOKUP(B37,OMS_TALLA_GIRLS!B:B,OMS_TALLA_GIRLS!C:C)
)
-1
)
/
(
IF(C37="M",
_xlfn.XLOOKUP(B37,OMS_TALLA_BOYS!B:B,OMS_TALLA_BOYS!C:C),
_xlfn.XLOOKUP(B37,OMS_TALLA_GIRLS!B:B,OMS_TALLA_GIRLS!C:C)
)
*
IF(C37="M",
_xlfn.XLOOKUP(B37,OMS_TALLA_BOYS!B:B,OMS_TALLA_BOYS!E:E),
_xlfn.XLOOKUP(B37,OMS_TALLA_GIRLS!B:B,OMS_TALLA_GIRLS!E:E)
)
),
""))</f>
        <v/>
      </c>
      <c r="O37" s="5" t="str">
        <f t="shared" si="20"/>
        <v/>
      </c>
      <c r="P37" s="8" t="str">
        <f t="shared" si="21"/>
        <v/>
      </c>
      <c r="Q37" s="27" t="str">
        <f t="shared" si="14"/>
        <v/>
      </c>
      <c r="R37" s="27" t="str">
        <f t="shared" si="15"/>
        <v/>
      </c>
      <c r="S37" s="27" t="str">
        <f t="shared" si="13"/>
        <v/>
      </c>
      <c r="T37" s="27" t="str">
        <f t="shared" si="22"/>
        <v/>
      </c>
    </row>
    <row r="38" spans="1:20" x14ac:dyDescent="0.35">
      <c r="A38" s="4"/>
      <c r="B38" s="34" t="str">
        <f t="shared" si="3"/>
        <v/>
      </c>
      <c r="C38" s="4"/>
      <c r="D38" s="55"/>
      <c r="E38" s="4" t="str">
        <f t="shared" si="4"/>
        <v/>
      </c>
      <c r="F38" s="4"/>
      <c r="G38" s="9" t="str">
        <f t="shared" si="16"/>
        <v/>
      </c>
      <c r="H38" s="28" t="str">
        <f t="shared" si="17"/>
        <v/>
      </c>
      <c r="I38" s="4" t="str">
        <f t="shared" si="18"/>
        <v/>
      </c>
      <c r="J38" s="4" t="str">
        <f t="shared" si="19"/>
        <v/>
      </c>
      <c r="K38" s="4" t="str">
        <f>IFERROR(
IF(
D38 &lt;
IF(C38="M",
   _xlfn.XLOOKUP(B38,OMS_TALLA_BOYS!B:B,OMS_TALLA_BOYS!K:K),
   _xlfn.XLOOKUP(B38,OMS_TALLA_GIRLS!B:B,OMS_TALLA_GIRLS!K:K)
),
"&lt;P25",
IF(
D38 &lt;
IF(C38="M",
   _xlfn.XLOOKUP(B38,OMS_TALLA_BOYS!B:B,OMS_TALLA_BOYS!L:L),
   _xlfn.XLOOKUP(B38,OMS_TALLA_GIRLS!B:B,OMS_TALLA_GIRLS!L:L)
),
"P25–P50",
IF(
D38 &lt;
IF(C38="M",
   _xlfn.XLOOKUP(B38,OMS_TALLA_BOYS!B:B,OMS_TALLA_BOYS!M:M),
   _xlfn.XLOOKUP(B38,OMS_TALLA_GIRLS!B:B,OMS_TALLA_GIRLS!M:M)
),
"P50–P75",
IF(
D38 &lt;
IF(C38="M",
   _xlfn.XLOOKUP(B38,OMS_TALLA_BOYS!B:B,OMS_TALLA_BOYS!N:N),
   _xlfn.XLOOKUP(B38,OMS_TALLA_GIRLS!B:B,OMS_TALLA_GIRLS!N:N)
),
"P75–P85",
IF(
D38 &lt;
IF(C38="M",
   _xlfn.XLOOKUP(B38,OMS_TALLA_BOYS!B:B,OMS_TALLA_BOYS!O:O),
   _xlfn.XLOOKUP(B38,OMS_TALLA_GIRLS!B:B,OMS_TALLA_GIRLS!O:O)
),
"P85–P95",
"&gt;P95"
))))),
""
)</f>
        <v/>
      </c>
      <c r="L38" s="28" t="str">
        <f t="shared" si="6"/>
        <v/>
      </c>
      <c r="M38" s="4" t="str">
        <f t="shared" si="7"/>
        <v/>
      </c>
      <c r="N38" s="4" t="str">
        <f>IF(E38="","",IFERROR(
(
(
D38/
IF(C38="M",
_xlfn.XLOOKUP(B38,OMS_TALLA_BOYS!B:B,OMS_TALLA_BOYS!D:D),
_xlfn.XLOOKUP(B38,OMS_TALLA_GIRLS!B:B,OMS_TALLA_GIRLS!D:D)
)
)
^
IF(C38="M",
_xlfn.XLOOKUP(B38,OMS_TALLA_BOYS!B:B,OMS_TALLA_BOYS!C:C),
_xlfn.XLOOKUP(B38,OMS_TALLA_GIRLS!B:B,OMS_TALLA_GIRLS!C:C)
)
-1
)
/
(
IF(C38="M",
_xlfn.XLOOKUP(B38,OMS_TALLA_BOYS!B:B,OMS_TALLA_BOYS!C:C),
_xlfn.XLOOKUP(B38,OMS_TALLA_GIRLS!B:B,OMS_TALLA_GIRLS!C:C)
)
*
IF(C38="M",
_xlfn.XLOOKUP(B38,OMS_TALLA_BOYS!B:B,OMS_TALLA_BOYS!E:E),
_xlfn.XLOOKUP(B38,OMS_TALLA_GIRLS!B:B,OMS_TALLA_GIRLS!E:E)
)
),
""))</f>
        <v/>
      </c>
      <c r="O38" s="4" t="str">
        <f t="shared" si="20"/>
        <v/>
      </c>
      <c r="P38" s="9" t="str">
        <f t="shared" si="21"/>
        <v/>
      </c>
      <c r="Q38" s="28" t="str">
        <f t="shared" si="14"/>
        <v/>
      </c>
      <c r="R38" s="28" t="str">
        <f t="shared" si="15"/>
        <v/>
      </c>
      <c r="S38" s="28" t="str">
        <f t="shared" si="13"/>
        <v/>
      </c>
      <c r="T38" s="28" t="str">
        <f t="shared" si="22"/>
        <v/>
      </c>
    </row>
    <row r="39" spans="1:20" x14ac:dyDescent="0.35">
      <c r="A39" s="5"/>
      <c r="B39" s="33" t="str">
        <f t="shared" si="3"/>
        <v/>
      </c>
      <c r="C39" s="5"/>
      <c r="D39" s="54"/>
      <c r="E39" s="5" t="str">
        <f t="shared" si="4"/>
        <v/>
      </c>
      <c r="F39" s="5"/>
      <c r="G39" s="8" t="str">
        <f t="shared" si="16"/>
        <v/>
      </c>
      <c r="H39" s="27" t="str">
        <f t="shared" si="17"/>
        <v/>
      </c>
      <c r="I39" s="5" t="str">
        <f t="shared" si="18"/>
        <v/>
      </c>
      <c r="J39" s="5" t="str">
        <f t="shared" si="19"/>
        <v/>
      </c>
      <c r="K39" s="5" t="str">
        <f>IFERROR(
IF(
D39 &lt;
IF(C39="M",
   _xlfn.XLOOKUP(B39,OMS_TALLA_BOYS!B:B,OMS_TALLA_BOYS!K:K),
   _xlfn.XLOOKUP(B39,OMS_TALLA_GIRLS!B:B,OMS_TALLA_GIRLS!K:K)
),
"&lt;P25",
IF(
D39 &lt;
IF(C39="M",
   _xlfn.XLOOKUP(B39,OMS_TALLA_BOYS!B:B,OMS_TALLA_BOYS!L:L),
   _xlfn.XLOOKUP(B39,OMS_TALLA_GIRLS!B:B,OMS_TALLA_GIRLS!L:L)
),
"P25–P50",
IF(
D39 &lt;
IF(C39="M",
   _xlfn.XLOOKUP(B39,OMS_TALLA_BOYS!B:B,OMS_TALLA_BOYS!M:M),
   _xlfn.XLOOKUP(B39,OMS_TALLA_GIRLS!B:B,OMS_TALLA_GIRLS!M:M)
),
"P50–P75",
IF(
D39 &lt;
IF(C39="M",
   _xlfn.XLOOKUP(B39,OMS_TALLA_BOYS!B:B,OMS_TALLA_BOYS!N:N),
   _xlfn.XLOOKUP(B39,OMS_TALLA_GIRLS!B:B,OMS_TALLA_GIRLS!N:N)
),
"P75–P85",
IF(
D39 &lt;
IF(C39="M",
   _xlfn.XLOOKUP(B39,OMS_TALLA_BOYS!B:B,OMS_TALLA_BOYS!O:O),
   _xlfn.XLOOKUP(B39,OMS_TALLA_GIRLS!B:B,OMS_TALLA_GIRLS!O:O)
),
"P85–P95",
"&gt;P95"
))))),
""
)</f>
        <v/>
      </c>
      <c r="L39" s="27" t="str">
        <f t="shared" si="6"/>
        <v/>
      </c>
      <c r="M39" s="5" t="str">
        <f t="shared" si="7"/>
        <v/>
      </c>
      <c r="N39" s="5" t="str">
        <f>IF(E39="","",IFERROR(
(
(
D39/
IF(C39="M",
_xlfn.XLOOKUP(B39,OMS_TALLA_BOYS!B:B,OMS_TALLA_BOYS!D:D),
_xlfn.XLOOKUP(B39,OMS_TALLA_GIRLS!B:B,OMS_TALLA_GIRLS!D:D)
)
)
^
IF(C39="M",
_xlfn.XLOOKUP(B39,OMS_TALLA_BOYS!B:B,OMS_TALLA_BOYS!C:C),
_xlfn.XLOOKUP(B39,OMS_TALLA_GIRLS!B:B,OMS_TALLA_GIRLS!C:C)
)
-1
)
/
(
IF(C39="M",
_xlfn.XLOOKUP(B39,OMS_TALLA_BOYS!B:B,OMS_TALLA_BOYS!C:C),
_xlfn.XLOOKUP(B39,OMS_TALLA_GIRLS!B:B,OMS_TALLA_GIRLS!C:C)
)
*
IF(C39="M",
_xlfn.XLOOKUP(B39,OMS_TALLA_BOYS!B:B,OMS_TALLA_BOYS!E:E),
_xlfn.XLOOKUP(B39,OMS_TALLA_GIRLS!B:B,OMS_TALLA_GIRLS!E:E)
)
),
""))</f>
        <v/>
      </c>
      <c r="O39" s="5" t="str">
        <f t="shared" si="20"/>
        <v/>
      </c>
      <c r="P39" s="8" t="str">
        <f t="shared" si="21"/>
        <v/>
      </c>
      <c r="Q39" s="27" t="str">
        <f t="shared" si="14"/>
        <v/>
      </c>
      <c r="R39" s="27" t="str">
        <f t="shared" si="15"/>
        <v/>
      </c>
      <c r="S39" s="27" t="str">
        <f t="shared" si="13"/>
        <v/>
      </c>
      <c r="T39" s="27" t="str">
        <f t="shared" si="22"/>
        <v/>
      </c>
    </row>
    <row r="40" spans="1:20" x14ac:dyDescent="0.35">
      <c r="A40" s="4"/>
      <c r="B40" s="34" t="str">
        <f t="shared" si="3"/>
        <v/>
      </c>
      <c r="C40" s="4"/>
      <c r="D40" s="55"/>
      <c r="E40" s="4" t="str">
        <f t="shared" si="4"/>
        <v/>
      </c>
      <c r="F40" s="4"/>
      <c r="G40" s="9" t="str">
        <f t="shared" si="16"/>
        <v/>
      </c>
      <c r="H40" s="28" t="str">
        <f t="shared" si="17"/>
        <v/>
      </c>
      <c r="I40" s="4" t="str">
        <f t="shared" si="18"/>
        <v/>
      </c>
      <c r="J40" s="4" t="str">
        <f t="shared" si="19"/>
        <v/>
      </c>
      <c r="K40" s="4" t="str">
        <f>IFERROR(
IF(
D40 &lt;
IF(C40="M",
   _xlfn.XLOOKUP(B40,OMS_TALLA_BOYS!B:B,OMS_TALLA_BOYS!K:K),
   _xlfn.XLOOKUP(B40,OMS_TALLA_GIRLS!B:B,OMS_TALLA_GIRLS!K:K)
),
"&lt;P25",
IF(
D40 &lt;
IF(C40="M",
   _xlfn.XLOOKUP(B40,OMS_TALLA_BOYS!B:B,OMS_TALLA_BOYS!L:L),
   _xlfn.XLOOKUP(B40,OMS_TALLA_GIRLS!B:B,OMS_TALLA_GIRLS!L:L)
),
"P25–P50",
IF(
D40 &lt;
IF(C40="M",
   _xlfn.XLOOKUP(B40,OMS_TALLA_BOYS!B:B,OMS_TALLA_BOYS!M:M),
   _xlfn.XLOOKUP(B40,OMS_TALLA_GIRLS!B:B,OMS_TALLA_GIRLS!M:M)
),
"P50–P75",
IF(
D40 &lt;
IF(C40="M",
   _xlfn.XLOOKUP(B40,OMS_TALLA_BOYS!B:B,OMS_TALLA_BOYS!N:N),
   _xlfn.XLOOKUP(B40,OMS_TALLA_GIRLS!B:B,OMS_TALLA_GIRLS!N:N)
),
"P75–P85",
IF(
D40 &lt;
IF(C40="M",
   _xlfn.XLOOKUP(B40,OMS_TALLA_BOYS!B:B,OMS_TALLA_BOYS!O:O),
   _xlfn.XLOOKUP(B40,OMS_TALLA_GIRLS!B:B,OMS_TALLA_GIRLS!O:O)
),
"P85–P95",
"&gt;P95"
))))),
""
)</f>
        <v/>
      </c>
      <c r="L40" s="28" t="str">
        <f t="shared" si="6"/>
        <v/>
      </c>
      <c r="M40" s="4" t="str">
        <f t="shared" si="7"/>
        <v/>
      </c>
      <c r="N40" s="4" t="str">
        <f>IF(E40="","",IFERROR(
(
(
D40/
IF(C40="M",
_xlfn.XLOOKUP(B40,OMS_TALLA_BOYS!B:B,OMS_TALLA_BOYS!D:D),
_xlfn.XLOOKUP(B40,OMS_TALLA_GIRLS!B:B,OMS_TALLA_GIRLS!D:D)
)
)
^
IF(C40="M",
_xlfn.XLOOKUP(B40,OMS_TALLA_BOYS!B:B,OMS_TALLA_BOYS!C:C),
_xlfn.XLOOKUP(B40,OMS_TALLA_GIRLS!B:B,OMS_TALLA_GIRLS!C:C)
)
-1
)
/
(
IF(C40="M",
_xlfn.XLOOKUP(B40,OMS_TALLA_BOYS!B:B,OMS_TALLA_BOYS!C:C),
_xlfn.XLOOKUP(B40,OMS_TALLA_GIRLS!B:B,OMS_TALLA_GIRLS!C:C)
)
*
IF(C40="M",
_xlfn.XLOOKUP(B40,OMS_TALLA_BOYS!B:B,OMS_TALLA_BOYS!E:E),
_xlfn.XLOOKUP(B40,OMS_TALLA_GIRLS!B:B,OMS_TALLA_GIRLS!E:E)
)
),
""))</f>
        <v/>
      </c>
      <c r="O40" s="4" t="str">
        <f t="shared" si="20"/>
        <v/>
      </c>
      <c r="P40" s="9" t="str">
        <f t="shared" si="21"/>
        <v/>
      </c>
      <c r="Q40" s="28" t="str">
        <f t="shared" si="14"/>
        <v/>
      </c>
      <c r="R40" s="28" t="str">
        <f t="shared" si="15"/>
        <v/>
      </c>
      <c r="S40" s="28" t="str">
        <f t="shared" si="13"/>
        <v/>
      </c>
      <c r="T40" s="28" t="str">
        <f t="shared" si="22"/>
        <v/>
      </c>
    </row>
    <row r="41" spans="1:20" x14ac:dyDescent="0.35">
      <c r="A41" s="5"/>
      <c r="B41" s="33" t="str">
        <f t="shared" si="3"/>
        <v/>
      </c>
      <c r="C41" s="5"/>
      <c r="D41" s="54"/>
      <c r="E41" s="5" t="str">
        <f t="shared" si="4"/>
        <v/>
      </c>
      <c r="F41" s="5"/>
      <c r="G41" s="8" t="str">
        <f t="shared" si="16"/>
        <v/>
      </c>
      <c r="H41" s="27" t="str">
        <f t="shared" si="17"/>
        <v/>
      </c>
      <c r="I41" s="5" t="str">
        <f t="shared" si="18"/>
        <v/>
      </c>
      <c r="J41" s="5" t="str">
        <f t="shared" si="19"/>
        <v/>
      </c>
      <c r="K41" s="5" t="str">
        <f>IFERROR(
IF(
D41 &lt;
IF(C41="M",
   _xlfn.XLOOKUP(B41,OMS_TALLA_BOYS!B:B,OMS_TALLA_BOYS!K:K),
   _xlfn.XLOOKUP(B41,OMS_TALLA_GIRLS!B:B,OMS_TALLA_GIRLS!K:K)
),
"&lt;P25",
IF(
D41 &lt;
IF(C41="M",
   _xlfn.XLOOKUP(B41,OMS_TALLA_BOYS!B:B,OMS_TALLA_BOYS!L:L),
   _xlfn.XLOOKUP(B41,OMS_TALLA_GIRLS!B:B,OMS_TALLA_GIRLS!L:L)
),
"P25–P50",
IF(
D41 &lt;
IF(C41="M",
   _xlfn.XLOOKUP(B41,OMS_TALLA_BOYS!B:B,OMS_TALLA_BOYS!M:M),
   _xlfn.XLOOKUP(B41,OMS_TALLA_GIRLS!B:B,OMS_TALLA_GIRLS!M:M)
),
"P50–P75",
IF(
D41 &lt;
IF(C41="M",
   _xlfn.XLOOKUP(B41,OMS_TALLA_BOYS!B:B,OMS_TALLA_BOYS!N:N),
   _xlfn.XLOOKUP(B41,OMS_TALLA_GIRLS!B:B,OMS_TALLA_GIRLS!N:N)
),
"P75–P85",
IF(
D41 &lt;
IF(C41="M",
   _xlfn.XLOOKUP(B41,OMS_TALLA_BOYS!B:B,OMS_TALLA_BOYS!O:O),
   _xlfn.XLOOKUP(B41,OMS_TALLA_GIRLS!B:B,OMS_TALLA_GIRLS!O:O)
),
"P85–P95",
"&gt;P95"
))))),
""
)</f>
        <v/>
      </c>
      <c r="L41" s="27" t="str">
        <f t="shared" si="6"/>
        <v/>
      </c>
      <c r="M41" s="5" t="str">
        <f t="shared" si="7"/>
        <v/>
      </c>
      <c r="N41" s="5" t="str">
        <f>IF(E41="","",IFERROR(
(
(
D41/
IF(C41="M",
_xlfn.XLOOKUP(B41,OMS_TALLA_BOYS!B:B,OMS_TALLA_BOYS!D:D),
_xlfn.XLOOKUP(B41,OMS_TALLA_GIRLS!B:B,OMS_TALLA_GIRLS!D:D)
)
)
^
IF(C41="M",
_xlfn.XLOOKUP(B41,OMS_TALLA_BOYS!B:B,OMS_TALLA_BOYS!C:C),
_xlfn.XLOOKUP(B41,OMS_TALLA_GIRLS!B:B,OMS_TALLA_GIRLS!C:C)
)
-1
)
/
(
IF(C41="M",
_xlfn.XLOOKUP(B41,OMS_TALLA_BOYS!B:B,OMS_TALLA_BOYS!C:C),
_xlfn.XLOOKUP(B41,OMS_TALLA_GIRLS!B:B,OMS_TALLA_GIRLS!C:C)
)
*
IF(C41="M",
_xlfn.XLOOKUP(B41,OMS_TALLA_BOYS!B:B,OMS_TALLA_BOYS!E:E),
_xlfn.XLOOKUP(B41,OMS_TALLA_GIRLS!B:B,OMS_TALLA_GIRLS!E:E)
)
),
""))</f>
        <v/>
      </c>
      <c r="O41" s="5" t="str">
        <f t="shared" si="20"/>
        <v/>
      </c>
      <c r="P41" s="8" t="str">
        <f t="shared" si="21"/>
        <v/>
      </c>
      <c r="Q41" s="27" t="str">
        <f t="shared" si="14"/>
        <v/>
      </c>
      <c r="R41" s="27" t="str">
        <f t="shared" si="15"/>
        <v/>
      </c>
      <c r="S41" s="27" t="str">
        <f t="shared" si="13"/>
        <v/>
      </c>
      <c r="T41" s="27" t="str">
        <f t="shared" si="22"/>
        <v/>
      </c>
    </row>
    <row r="42" spans="1:20" x14ac:dyDescent="0.35">
      <c r="A42" s="4"/>
      <c r="B42" s="34" t="str">
        <f t="shared" si="3"/>
        <v/>
      </c>
      <c r="C42" s="4"/>
      <c r="D42" s="55"/>
      <c r="E42" s="4" t="str">
        <f t="shared" si="4"/>
        <v/>
      </c>
      <c r="F42" s="4"/>
      <c r="G42" s="9" t="str">
        <f t="shared" si="16"/>
        <v/>
      </c>
      <c r="H42" s="28" t="str">
        <f t="shared" si="17"/>
        <v/>
      </c>
      <c r="I42" s="4" t="str">
        <f t="shared" si="18"/>
        <v/>
      </c>
      <c r="J42" s="4" t="str">
        <f t="shared" si="19"/>
        <v/>
      </c>
      <c r="K42" s="4" t="str">
        <f>IFERROR(
IF(
D42 &lt;
IF(C42="M",
   _xlfn.XLOOKUP(B42,OMS_TALLA_BOYS!B:B,OMS_TALLA_BOYS!K:K),
   _xlfn.XLOOKUP(B42,OMS_TALLA_GIRLS!B:B,OMS_TALLA_GIRLS!K:K)
),
"&lt;P25",
IF(
D42 &lt;
IF(C42="M",
   _xlfn.XLOOKUP(B42,OMS_TALLA_BOYS!B:B,OMS_TALLA_BOYS!L:L),
   _xlfn.XLOOKUP(B42,OMS_TALLA_GIRLS!B:B,OMS_TALLA_GIRLS!L:L)
),
"P25–P50",
IF(
D42 &lt;
IF(C42="M",
   _xlfn.XLOOKUP(B42,OMS_TALLA_BOYS!B:B,OMS_TALLA_BOYS!M:M),
   _xlfn.XLOOKUP(B42,OMS_TALLA_GIRLS!B:B,OMS_TALLA_GIRLS!M:M)
),
"P50–P75",
IF(
D42 &lt;
IF(C42="M",
   _xlfn.XLOOKUP(B42,OMS_TALLA_BOYS!B:B,OMS_TALLA_BOYS!N:N),
   _xlfn.XLOOKUP(B42,OMS_TALLA_GIRLS!B:B,OMS_TALLA_GIRLS!N:N)
),
"P75–P85",
IF(
D42 &lt;
IF(C42="M",
   _xlfn.XLOOKUP(B42,OMS_TALLA_BOYS!B:B,OMS_TALLA_BOYS!O:O),
   _xlfn.XLOOKUP(B42,OMS_TALLA_GIRLS!B:B,OMS_TALLA_GIRLS!O:O)
),
"P85–P95",
"&gt;P95"
))))),
""
)</f>
        <v/>
      </c>
      <c r="L42" s="28" t="str">
        <f t="shared" si="6"/>
        <v/>
      </c>
      <c r="M42" s="4" t="str">
        <f t="shared" si="7"/>
        <v/>
      </c>
      <c r="N42" s="4" t="str">
        <f>IF(E42="","",IFERROR(
(
(
D42/
IF(C42="M",
_xlfn.XLOOKUP(B42,OMS_TALLA_BOYS!B:B,OMS_TALLA_BOYS!D:D),
_xlfn.XLOOKUP(B42,OMS_TALLA_GIRLS!B:B,OMS_TALLA_GIRLS!D:D)
)
)
^
IF(C42="M",
_xlfn.XLOOKUP(B42,OMS_TALLA_BOYS!B:B,OMS_TALLA_BOYS!C:C),
_xlfn.XLOOKUP(B42,OMS_TALLA_GIRLS!B:B,OMS_TALLA_GIRLS!C:C)
)
-1
)
/
(
IF(C42="M",
_xlfn.XLOOKUP(B42,OMS_TALLA_BOYS!B:B,OMS_TALLA_BOYS!C:C),
_xlfn.XLOOKUP(B42,OMS_TALLA_GIRLS!B:B,OMS_TALLA_GIRLS!C:C)
)
*
IF(C42="M",
_xlfn.XLOOKUP(B42,OMS_TALLA_BOYS!B:B,OMS_TALLA_BOYS!E:E),
_xlfn.XLOOKUP(B42,OMS_TALLA_GIRLS!B:B,OMS_TALLA_GIRLS!E:E)
)
),
""))</f>
        <v/>
      </c>
      <c r="O42" s="4" t="str">
        <f t="shared" si="20"/>
        <v/>
      </c>
      <c r="P42" s="9" t="str">
        <f t="shared" si="21"/>
        <v/>
      </c>
      <c r="Q42" s="28" t="str">
        <f t="shared" si="14"/>
        <v/>
      </c>
      <c r="R42" s="28" t="str">
        <f t="shared" si="15"/>
        <v/>
      </c>
      <c r="S42" s="28" t="str">
        <f t="shared" si="13"/>
        <v/>
      </c>
      <c r="T42" s="28" t="str">
        <f t="shared" si="22"/>
        <v/>
      </c>
    </row>
    <row r="43" spans="1:20" x14ac:dyDescent="0.35">
      <c r="A43" s="5"/>
      <c r="B43" s="33" t="str">
        <f t="shared" si="3"/>
        <v/>
      </c>
      <c r="C43" s="5"/>
      <c r="D43" s="54"/>
      <c r="E43" s="5" t="str">
        <f t="shared" si="4"/>
        <v/>
      </c>
      <c r="F43" s="5"/>
      <c r="G43" s="8" t="str">
        <f t="shared" si="16"/>
        <v/>
      </c>
      <c r="H43" s="27" t="str">
        <f t="shared" si="17"/>
        <v/>
      </c>
      <c r="I43" s="5" t="str">
        <f t="shared" si="18"/>
        <v/>
      </c>
      <c r="J43" s="5" t="str">
        <f t="shared" si="19"/>
        <v/>
      </c>
      <c r="K43" s="5" t="str">
        <f>IFERROR(
IF(
D43 &lt;
IF(C43="M",
   _xlfn.XLOOKUP(B43,OMS_TALLA_BOYS!B:B,OMS_TALLA_BOYS!K:K),
   _xlfn.XLOOKUP(B43,OMS_TALLA_GIRLS!B:B,OMS_TALLA_GIRLS!K:K)
),
"&lt;P25",
IF(
D43 &lt;
IF(C43="M",
   _xlfn.XLOOKUP(B43,OMS_TALLA_BOYS!B:B,OMS_TALLA_BOYS!L:L),
   _xlfn.XLOOKUP(B43,OMS_TALLA_GIRLS!B:B,OMS_TALLA_GIRLS!L:L)
),
"P25–P50",
IF(
D43 &lt;
IF(C43="M",
   _xlfn.XLOOKUP(B43,OMS_TALLA_BOYS!B:B,OMS_TALLA_BOYS!M:M),
   _xlfn.XLOOKUP(B43,OMS_TALLA_GIRLS!B:B,OMS_TALLA_GIRLS!M:M)
),
"P50–P75",
IF(
D43 &lt;
IF(C43="M",
   _xlfn.XLOOKUP(B43,OMS_TALLA_BOYS!B:B,OMS_TALLA_BOYS!N:N),
   _xlfn.XLOOKUP(B43,OMS_TALLA_GIRLS!B:B,OMS_TALLA_GIRLS!N:N)
),
"P75–P85",
IF(
D43 &lt;
IF(C43="M",
   _xlfn.XLOOKUP(B43,OMS_TALLA_BOYS!B:B,OMS_TALLA_BOYS!O:O),
   _xlfn.XLOOKUP(B43,OMS_TALLA_GIRLS!B:B,OMS_TALLA_GIRLS!O:O)
),
"P85–P95",
"&gt;P95"
))))),
""
)</f>
        <v/>
      </c>
      <c r="L43" s="27" t="str">
        <f t="shared" si="6"/>
        <v/>
      </c>
      <c r="M43" s="5" t="str">
        <f t="shared" si="7"/>
        <v/>
      </c>
      <c r="N43" s="5" t="str">
        <f>IF(E43="","",IFERROR(
(
(
D43/
IF(C43="M",
_xlfn.XLOOKUP(B43,OMS_TALLA_BOYS!B:B,OMS_TALLA_BOYS!D:D),
_xlfn.XLOOKUP(B43,OMS_TALLA_GIRLS!B:B,OMS_TALLA_GIRLS!D:D)
)
)
^
IF(C43="M",
_xlfn.XLOOKUP(B43,OMS_TALLA_BOYS!B:B,OMS_TALLA_BOYS!C:C),
_xlfn.XLOOKUP(B43,OMS_TALLA_GIRLS!B:B,OMS_TALLA_GIRLS!C:C)
)
-1
)
/
(
IF(C43="M",
_xlfn.XLOOKUP(B43,OMS_TALLA_BOYS!B:B,OMS_TALLA_BOYS!C:C),
_xlfn.XLOOKUP(B43,OMS_TALLA_GIRLS!B:B,OMS_TALLA_GIRLS!C:C)
)
*
IF(C43="M",
_xlfn.XLOOKUP(B43,OMS_TALLA_BOYS!B:B,OMS_TALLA_BOYS!E:E),
_xlfn.XLOOKUP(B43,OMS_TALLA_GIRLS!B:B,OMS_TALLA_GIRLS!E:E)
)
),
""))</f>
        <v/>
      </c>
      <c r="O43" s="5" t="str">
        <f t="shared" si="20"/>
        <v/>
      </c>
      <c r="P43" s="8" t="str">
        <f t="shared" si="21"/>
        <v/>
      </c>
      <c r="Q43" s="27" t="str">
        <f t="shared" si="14"/>
        <v/>
      </c>
      <c r="R43" s="27" t="str">
        <f t="shared" si="15"/>
        <v/>
      </c>
      <c r="S43" s="27" t="str">
        <f t="shared" si="13"/>
        <v/>
      </c>
      <c r="T43" s="27" t="str">
        <f t="shared" si="22"/>
        <v/>
      </c>
    </row>
    <row r="44" spans="1:20" x14ac:dyDescent="0.35">
      <c r="A44" s="4"/>
      <c r="B44" s="34" t="str">
        <f t="shared" si="3"/>
        <v/>
      </c>
      <c r="C44" s="4"/>
      <c r="D44" s="55"/>
      <c r="E44" s="4" t="str">
        <f t="shared" si="4"/>
        <v/>
      </c>
      <c r="F44" s="4"/>
      <c r="G44" s="9" t="str">
        <f t="shared" si="16"/>
        <v/>
      </c>
      <c r="H44" s="28" t="str">
        <f t="shared" si="17"/>
        <v/>
      </c>
      <c r="I44" s="4" t="str">
        <f t="shared" si="18"/>
        <v/>
      </c>
      <c r="J44" s="4" t="str">
        <f t="shared" si="19"/>
        <v/>
      </c>
      <c r="K44" s="4" t="str">
        <f>IFERROR(
IF(
D44 &lt;
IF(C44="M",
   _xlfn.XLOOKUP(B44,OMS_TALLA_BOYS!B:B,OMS_TALLA_BOYS!K:K),
   _xlfn.XLOOKUP(B44,OMS_TALLA_GIRLS!B:B,OMS_TALLA_GIRLS!K:K)
),
"&lt;P25",
IF(
D44 &lt;
IF(C44="M",
   _xlfn.XLOOKUP(B44,OMS_TALLA_BOYS!B:B,OMS_TALLA_BOYS!L:L),
   _xlfn.XLOOKUP(B44,OMS_TALLA_GIRLS!B:B,OMS_TALLA_GIRLS!L:L)
),
"P25–P50",
IF(
D44 &lt;
IF(C44="M",
   _xlfn.XLOOKUP(B44,OMS_TALLA_BOYS!B:B,OMS_TALLA_BOYS!M:M),
   _xlfn.XLOOKUP(B44,OMS_TALLA_GIRLS!B:B,OMS_TALLA_GIRLS!M:M)
),
"P50–P75",
IF(
D44 &lt;
IF(C44="M",
   _xlfn.XLOOKUP(B44,OMS_TALLA_BOYS!B:B,OMS_TALLA_BOYS!N:N),
   _xlfn.XLOOKUP(B44,OMS_TALLA_GIRLS!B:B,OMS_TALLA_GIRLS!N:N)
),
"P75–P85",
IF(
D44 &lt;
IF(C44="M",
   _xlfn.XLOOKUP(B44,OMS_TALLA_BOYS!B:B,OMS_TALLA_BOYS!O:O),
   _xlfn.XLOOKUP(B44,OMS_TALLA_GIRLS!B:B,OMS_TALLA_GIRLS!O:O)
),
"P85–P95",
"&gt;P95"
))))),
""
)</f>
        <v/>
      </c>
      <c r="L44" s="28" t="str">
        <f t="shared" si="6"/>
        <v/>
      </c>
      <c r="M44" s="4" t="str">
        <f t="shared" si="7"/>
        <v/>
      </c>
      <c r="N44" s="4" t="str">
        <f>IF(E44="","",IFERROR(
(
(
D44/
IF(C44="M",
_xlfn.XLOOKUP(B44,OMS_TALLA_BOYS!B:B,OMS_TALLA_BOYS!D:D),
_xlfn.XLOOKUP(B44,OMS_TALLA_GIRLS!B:B,OMS_TALLA_GIRLS!D:D)
)
)
^
IF(C44="M",
_xlfn.XLOOKUP(B44,OMS_TALLA_BOYS!B:B,OMS_TALLA_BOYS!C:C),
_xlfn.XLOOKUP(B44,OMS_TALLA_GIRLS!B:B,OMS_TALLA_GIRLS!C:C)
)
-1
)
/
(
IF(C44="M",
_xlfn.XLOOKUP(B44,OMS_TALLA_BOYS!B:B,OMS_TALLA_BOYS!C:C),
_xlfn.XLOOKUP(B44,OMS_TALLA_GIRLS!B:B,OMS_TALLA_GIRLS!C:C)
)
*
IF(C44="M",
_xlfn.XLOOKUP(B44,OMS_TALLA_BOYS!B:B,OMS_TALLA_BOYS!E:E),
_xlfn.XLOOKUP(B44,OMS_TALLA_GIRLS!B:B,OMS_TALLA_GIRLS!E:E)
)
),
""))</f>
        <v/>
      </c>
      <c r="O44" s="4" t="str">
        <f t="shared" si="20"/>
        <v/>
      </c>
      <c r="P44" s="9" t="str">
        <f t="shared" si="21"/>
        <v/>
      </c>
      <c r="Q44" s="28" t="str">
        <f t="shared" si="14"/>
        <v/>
      </c>
      <c r="R44" s="28" t="str">
        <f t="shared" si="15"/>
        <v/>
      </c>
      <c r="S44" s="28" t="str">
        <f t="shared" si="13"/>
        <v/>
      </c>
      <c r="T44" s="28" t="str">
        <f t="shared" si="22"/>
        <v/>
      </c>
    </row>
    <row r="45" spans="1:20" x14ac:dyDescent="0.35">
      <c r="A45" s="5"/>
      <c r="B45" s="33" t="str">
        <f t="shared" si="3"/>
        <v/>
      </c>
      <c r="C45" s="5"/>
      <c r="D45" s="54"/>
      <c r="E45" s="5" t="str">
        <f t="shared" si="4"/>
        <v/>
      </c>
      <c r="F45" s="5"/>
      <c r="G45" s="8" t="str">
        <f t="shared" si="16"/>
        <v/>
      </c>
      <c r="H45" s="27" t="str">
        <f t="shared" si="17"/>
        <v/>
      </c>
      <c r="I45" s="5" t="str">
        <f t="shared" si="18"/>
        <v/>
      </c>
      <c r="J45" s="5" t="str">
        <f t="shared" si="19"/>
        <v/>
      </c>
      <c r="K45" s="5" t="str">
        <f>IFERROR(
IF(
D45 &lt;
IF(C45="M",
   _xlfn.XLOOKUP(B45,OMS_TALLA_BOYS!B:B,OMS_TALLA_BOYS!K:K),
   _xlfn.XLOOKUP(B45,OMS_TALLA_GIRLS!B:B,OMS_TALLA_GIRLS!K:K)
),
"&lt;P25",
IF(
D45 &lt;
IF(C45="M",
   _xlfn.XLOOKUP(B45,OMS_TALLA_BOYS!B:B,OMS_TALLA_BOYS!L:L),
   _xlfn.XLOOKUP(B45,OMS_TALLA_GIRLS!B:B,OMS_TALLA_GIRLS!L:L)
),
"P25–P50",
IF(
D45 &lt;
IF(C45="M",
   _xlfn.XLOOKUP(B45,OMS_TALLA_BOYS!B:B,OMS_TALLA_BOYS!M:M),
   _xlfn.XLOOKUP(B45,OMS_TALLA_GIRLS!B:B,OMS_TALLA_GIRLS!M:M)
),
"P50–P75",
IF(
D45 &lt;
IF(C45="M",
   _xlfn.XLOOKUP(B45,OMS_TALLA_BOYS!B:B,OMS_TALLA_BOYS!N:N),
   _xlfn.XLOOKUP(B45,OMS_TALLA_GIRLS!B:B,OMS_TALLA_GIRLS!N:N)
),
"P75–P85",
IF(
D45 &lt;
IF(C45="M",
   _xlfn.XLOOKUP(B45,OMS_TALLA_BOYS!B:B,OMS_TALLA_BOYS!O:O),
   _xlfn.XLOOKUP(B45,OMS_TALLA_GIRLS!B:B,OMS_TALLA_GIRLS!O:O)
),
"P85–P95",
"&gt;P95"
))))),
""
)</f>
        <v/>
      </c>
      <c r="L45" s="27" t="str">
        <f t="shared" si="6"/>
        <v/>
      </c>
      <c r="M45" s="5" t="str">
        <f t="shared" si="7"/>
        <v/>
      </c>
      <c r="N45" s="5" t="str">
        <f>IF(E45="","",IFERROR(
(
(
D45/
IF(C45="M",
_xlfn.XLOOKUP(B45,OMS_TALLA_BOYS!B:B,OMS_TALLA_BOYS!D:D),
_xlfn.XLOOKUP(B45,OMS_TALLA_GIRLS!B:B,OMS_TALLA_GIRLS!D:D)
)
)
^
IF(C45="M",
_xlfn.XLOOKUP(B45,OMS_TALLA_BOYS!B:B,OMS_TALLA_BOYS!C:C),
_xlfn.XLOOKUP(B45,OMS_TALLA_GIRLS!B:B,OMS_TALLA_GIRLS!C:C)
)
-1
)
/
(
IF(C45="M",
_xlfn.XLOOKUP(B45,OMS_TALLA_BOYS!B:B,OMS_TALLA_BOYS!C:C),
_xlfn.XLOOKUP(B45,OMS_TALLA_GIRLS!B:B,OMS_TALLA_GIRLS!C:C)
)
*
IF(C45="M",
_xlfn.XLOOKUP(B45,OMS_TALLA_BOYS!B:B,OMS_TALLA_BOYS!E:E),
_xlfn.XLOOKUP(B45,OMS_TALLA_GIRLS!B:B,OMS_TALLA_GIRLS!E:E)
)
),
""))</f>
        <v/>
      </c>
      <c r="O45" s="5" t="str">
        <f t="shared" si="20"/>
        <v/>
      </c>
      <c r="P45" s="8" t="str">
        <f t="shared" si="21"/>
        <v/>
      </c>
      <c r="Q45" s="27" t="str">
        <f t="shared" si="14"/>
        <v/>
      </c>
      <c r="R45" s="27" t="str">
        <f t="shared" si="15"/>
        <v/>
      </c>
      <c r="S45" s="27" t="str">
        <f t="shared" si="13"/>
        <v/>
      </c>
      <c r="T45" s="27" t="str">
        <f t="shared" si="22"/>
        <v/>
      </c>
    </row>
    <row r="46" spans="1:20" x14ac:dyDescent="0.35">
      <c r="A46" s="4"/>
      <c r="B46" s="34" t="str">
        <f t="shared" si="3"/>
        <v/>
      </c>
      <c r="C46" s="4"/>
      <c r="D46" s="55"/>
      <c r="E46" s="4" t="str">
        <f t="shared" si="4"/>
        <v/>
      </c>
      <c r="F46" s="4"/>
      <c r="G46" s="9" t="str">
        <f t="shared" si="16"/>
        <v/>
      </c>
      <c r="H46" s="28" t="str">
        <f t="shared" si="17"/>
        <v/>
      </c>
      <c r="I46" s="4" t="str">
        <f t="shared" si="18"/>
        <v/>
      </c>
      <c r="J46" s="4" t="str">
        <f t="shared" si="19"/>
        <v/>
      </c>
      <c r="K46" s="4" t="str">
        <f>IFERROR(
IF(
D46 &lt;
IF(C46="M",
   _xlfn.XLOOKUP(B46,OMS_TALLA_BOYS!B:B,OMS_TALLA_BOYS!K:K),
   _xlfn.XLOOKUP(B46,OMS_TALLA_GIRLS!B:B,OMS_TALLA_GIRLS!K:K)
),
"&lt;P25",
IF(
D46 &lt;
IF(C46="M",
   _xlfn.XLOOKUP(B46,OMS_TALLA_BOYS!B:B,OMS_TALLA_BOYS!L:L),
   _xlfn.XLOOKUP(B46,OMS_TALLA_GIRLS!B:B,OMS_TALLA_GIRLS!L:L)
),
"P25–P50",
IF(
D46 &lt;
IF(C46="M",
   _xlfn.XLOOKUP(B46,OMS_TALLA_BOYS!B:B,OMS_TALLA_BOYS!M:M),
   _xlfn.XLOOKUP(B46,OMS_TALLA_GIRLS!B:B,OMS_TALLA_GIRLS!M:M)
),
"P50–P75",
IF(
D46 &lt;
IF(C46="M",
   _xlfn.XLOOKUP(B46,OMS_TALLA_BOYS!B:B,OMS_TALLA_BOYS!N:N),
   _xlfn.XLOOKUP(B46,OMS_TALLA_GIRLS!B:B,OMS_TALLA_GIRLS!N:N)
),
"P75–P85",
IF(
D46 &lt;
IF(C46="M",
   _xlfn.XLOOKUP(B46,OMS_TALLA_BOYS!B:B,OMS_TALLA_BOYS!O:O),
   _xlfn.XLOOKUP(B46,OMS_TALLA_GIRLS!B:B,OMS_TALLA_GIRLS!O:O)
),
"P85–P95",
"&gt;P95"
))))),
""
)</f>
        <v/>
      </c>
      <c r="L46" s="28" t="str">
        <f t="shared" si="6"/>
        <v/>
      </c>
      <c r="M46" s="4" t="str">
        <f t="shared" si="7"/>
        <v/>
      </c>
      <c r="N46" s="4" t="str">
        <f>IF(E46="","",IFERROR(
(
(
D46/
IF(C46="M",
_xlfn.XLOOKUP(B46,OMS_TALLA_BOYS!B:B,OMS_TALLA_BOYS!D:D),
_xlfn.XLOOKUP(B46,OMS_TALLA_GIRLS!B:B,OMS_TALLA_GIRLS!D:D)
)
)
^
IF(C46="M",
_xlfn.XLOOKUP(B46,OMS_TALLA_BOYS!B:B,OMS_TALLA_BOYS!C:C),
_xlfn.XLOOKUP(B46,OMS_TALLA_GIRLS!B:B,OMS_TALLA_GIRLS!C:C)
)
-1
)
/
(
IF(C46="M",
_xlfn.XLOOKUP(B46,OMS_TALLA_BOYS!B:B,OMS_TALLA_BOYS!C:C),
_xlfn.XLOOKUP(B46,OMS_TALLA_GIRLS!B:B,OMS_TALLA_GIRLS!C:C)
)
*
IF(C46="M",
_xlfn.XLOOKUP(B46,OMS_TALLA_BOYS!B:B,OMS_TALLA_BOYS!E:E),
_xlfn.XLOOKUP(B46,OMS_TALLA_GIRLS!B:B,OMS_TALLA_GIRLS!E:E)
)
),
""))</f>
        <v/>
      </c>
      <c r="O46" s="4" t="str">
        <f t="shared" si="20"/>
        <v/>
      </c>
      <c r="P46" s="9" t="str">
        <f t="shared" si="21"/>
        <v/>
      </c>
      <c r="Q46" s="28" t="str">
        <f t="shared" si="14"/>
        <v/>
      </c>
      <c r="R46" s="28" t="str">
        <f t="shared" si="15"/>
        <v/>
      </c>
      <c r="S46" s="28" t="str">
        <f t="shared" si="13"/>
        <v/>
      </c>
      <c r="T46" s="28" t="str">
        <f t="shared" si="22"/>
        <v/>
      </c>
    </row>
    <row r="47" spans="1:20" x14ac:dyDescent="0.35">
      <c r="A47" s="5"/>
      <c r="B47" s="33" t="str">
        <f t="shared" si="3"/>
        <v/>
      </c>
      <c r="C47" s="5"/>
      <c r="D47" s="54"/>
      <c r="E47" s="5" t="str">
        <f t="shared" si="4"/>
        <v/>
      </c>
      <c r="F47" s="5"/>
      <c r="G47" s="8" t="str">
        <f t="shared" si="16"/>
        <v/>
      </c>
      <c r="H47" s="27" t="str">
        <f t="shared" si="17"/>
        <v/>
      </c>
      <c r="I47" s="5" t="str">
        <f t="shared" si="18"/>
        <v/>
      </c>
      <c r="J47" s="5" t="str">
        <f t="shared" si="19"/>
        <v/>
      </c>
      <c r="K47" s="5" t="str">
        <f>IFERROR(
IF(
D47 &lt;
IF(C47="M",
   _xlfn.XLOOKUP(B47,OMS_TALLA_BOYS!B:B,OMS_TALLA_BOYS!K:K),
   _xlfn.XLOOKUP(B47,OMS_TALLA_GIRLS!B:B,OMS_TALLA_GIRLS!K:K)
),
"&lt;P25",
IF(
D47 &lt;
IF(C47="M",
   _xlfn.XLOOKUP(B47,OMS_TALLA_BOYS!B:B,OMS_TALLA_BOYS!L:L),
   _xlfn.XLOOKUP(B47,OMS_TALLA_GIRLS!B:B,OMS_TALLA_GIRLS!L:L)
),
"P25–P50",
IF(
D47 &lt;
IF(C47="M",
   _xlfn.XLOOKUP(B47,OMS_TALLA_BOYS!B:B,OMS_TALLA_BOYS!M:M),
   _xlfn.XLOOKUP(B47,OMS_TALLA_GIRLS!B:B,OMS_TALLA_GIRLS!M:M)
),
"P50–P75",
IF(
D47 &lt;
IF(C47="M",
   _xlfn.XLOOKUP(B47,OMS_TALLA_BOYS!B:B,OMS_TALLA_BOYS!N:N),
   _xlfn.XLOOKUP(B47,OMS_TALLA_GIRLS!B:B,OMS_TALLA_GIRLS!N:N)
),
"P75–P85",
IF(
D47 &lt;
IF(C47="M",
   _xlfn.XLOOKUP(B47,OMS_TALLA_BOYS!B:B,OMS_TALLA_BOYS!O:O),
   _xlfn.XLOOKUP(B47,OMS_TALLA_GIRLS!B:B,OMS_TALLA_GIRLS!O:O)
),
"P85–P95",
"&gt;P95"
))))),
""
)</f>
        <v/>
      </c>
      <c r="L47" s="27" t="str">
        <f t="shared" si="6"/>
        <v/>
      </c>
      <c r="M47" s="5" t="str">
        <f t="shared" si="7"/>
        <v/>
      </c>
      <c r="N47" s="5" t="str">
        <f>IF(E47="","",IFERROR(
(
(
D47/
IF(C47="M",
_xlfn.XLOOKUP(B47,OMS_TALLA_BOYS!B:B,OMS_TALLA_BOYS!D:D),
_xlfn.XLOOKUP(B47,OMS_TALLA_GIRLS!B:B,OMS_TALLA_GIRLS!D:D)
)
)
^
IF(C47="M",
_xlfn.XLOOKUP(B47,OMS_TALLA_BOYS!B:B,OMS_TALLA_BOYS!C:C),
_xlfn.XLOOKUP(B47,OMS_TALLA_GIRLS!B:B,OMS_TALLA_GIRLS!C:C)
)
-1
)
/
(
IF(C47="M",
_xlfn.XLOOKUP(B47,OMS_TALLA_BOYS!B:B,OMS_TALLA_BOYS!C:C),
_xlfn.XLOOKUP(B47,OMS_TALLA_GIRLS!B:B,OMS_TALLA_GIRLS!C:C)
)
*
IF(C47="M",
_xlfn.XLOOKUP(B47,OMS_TALLA_BOYS!B:B,OMS_TALLA_BOYS!E:E),
_xlfn.XLOOKUP(B47,OMS_TALLA_GIRLS!B:B,OMS_TALLA_GIRLS!E:E)
)
),
""))</f>
        <v/>
      </c>
      <c r="O47" s="5" t="str">
        <f t="shared" si="20"/>
        <v/>
      </c>
      <c r="P47" s="8" t="str">
        <f t="shared" si="21"/>
        <v/>
      </c>
      <c r="Q47" s="27" t="str">
        <f t="shared" si="14"/>
        <v/>
      </c>
      <c r="R47" s="27" t="str">
        <f t="shared" si="15"/>
        <v/>
      </c>
      <c r="S47" s="27" t="str">
        <f t="shared" si="13"/>
        <v/>
      </c>
      <c r="T47" s="27" t="str">
        <f t="shared" si="22"/>
        <v/>
      </c>
    </row>
    <row r="48" spans="1:20" x14ac:dyDescent="0.35">
      <c r="A48" s="4"/>
      <c r="B48" s="34" t="str">
        <f t="shared" si="3"/>
        <v/>
      </c>
      <c r="C48" s="4"/>
      <c r="D48" s="55"/>
      <c r="E48" s="4" t="str">
        <f t="shared" si="4"/>
        <v/>
      </c>
      <c r="F48" s="4"/>
      <c r="G48" s="9" t="str">
        <f t="shared" si="16"/>
        <v/>
      </c>
      <c r="H48" s="28" t="str">
        <f t="shared" si="17"/>
        <v/>
      </c>
      <c r="I48" s="4" t="str">
        <f t="shared" si="18"/>
        <v/>
      </c>
      <c r="J48" s="4" t="str">
        <f t="shared" si="19"/>
        <v/>
      </c>
      <c r="K48" s="4" t="str">
        <f>IFERROR(
IF(
D48 &lt;
IF(C48="M",
   _xlfn.XLOOKUP(B48,OMS_TALLA_BOYS!B:B,OMS_TALLA_BOYS!K:K),
   _xlfn.XLOOKUP(B48,OMS_TALLA_GIRLS!B:B,OMS_TALLA_GIRLS!K:K)
),
"&lt;P25",
IF(
D48 &lt;
IF(C48="M",
   _xlfn.XLOOKUP(B48,OMS_TALLA_BOYS!B:B,OMS_TALLA_BOYS!L:L),
   _xlfn.XLOOKUP(B48,OMS_TALLA_GIRLS!B:B,OMS_TALLA_GIRLS!L:L)
),
"P25–P50",
IF(
D48 &lt;
IF(C48="M",
   _xlfn.XLOOKUP(B48,OMS_TALLA_BOYS!B:B,OMS_TALLA_BOYS!M:M),
   _xlfn.XLOOKUP(B48,OMS_TALLA_GIRLS!B:B,OMS_TALLA_GIRLS!M:M)
),
"P50–P75",
IF(
D48 &lt;
IF(C48="M",
   _xlfn.XLOOKUP(B48,OMS_TALLA_BOYS!B:B,OMS_TALLA_BOYS!N:N),
   _xlfn.XLOOKUP(B48,OMS_TALLA_GIRLS!B:B,OMS_TALLA_GIRLS!N:N)
),
"P75–P85",
IF(
D48 &lt;
IF(C48="M",
   _xlfn.XLOOKUP(B48,OMS_TALLA_BOYS!B:B,OMS_TALLA_BOYS!O:O),
   _xlfn.XLOOKUP(B48,OMS_TALLA_GIRLS!B:B,OMS_TALLA_GIRLS!O:O)
),
"P85–P95",
"&gt;P95"
))))),
""
)</f>
        <v/>
      </c>
      <c r="L48" s="28" t="str">
        <f t="shared" si="6"/>
        <v/>
      </c>
      <c r="M48" s="4" t="str">
        <f t="shared" si="7"/>
        <v/>
      </c>
      <c r="N48" s="4" t="str">
        <f>IF(E48="","",IFERROR(
(
(
D48/
IF(C48="M",
_xlfn.XLOOKUP(B48,OMS_TALLA_BOYS!B:B,OMS_TALLA_BOYS!D:D),
_xlfn.XLOOKUP(B48,OMS_TALLA_GIRLS!B:B,OMS_TALLA_GIRLS!D:D)
)
)
^
IF(C48="M",
_xlfn.XLOOKUP(B48,OMS_TALLA_BOYS!B:B,OMS_TALLA_BOYS!C:C),
_xlfn.XLOOKUP(B48,OMS_TALLA_GIRLS!B:B,OMS_TALLA_GIRLS!C:C)
)
-1
)
/
(
IF(C48="M",
_xlfn.XLOOKUP(B48,OMS_TALLA_BOYS!B:B,OMS_TALLA_BOYS!C:C),
_xlfn.XLOOKUP(B48,OMS_TALLA_GIRLS!B:B,OMS_TALLA_GIRLS!C:C)
)
*
IF(C48="M",
_xlfn.XLOOKUP(B48,OMS_TALLA_BOYS!B:B,OMS_TALLA_BOYS!E:E),
_xlfn.XLOOKUP(B48,OMS_TALLA_GIRLS!B:B,OMS_TALLA_GIRLS!E:E)
)
),
""))</f>
        <v/>
      </c>
      <c r="O48" s="4" t="str">
        <f t="shared" si="20"/>
        <v/>
      </c>
      <c r="P48" s="9" t="str">
        <f t="shared" si="21"/>
        <v/>
      </c>
      <c r="Q48" s="28" t="str">
        <f t="shared" si="14"/>
        <v/>
      </c>
      <c r="R48" s="28" t="str">
        <f t="shared" si="15"/>
        <v/>
      </c>
      <c r="S48" s="28" t="str">
        <f t="shared" si="13"/>
        <v/>
      </c>
      <c r="T48" s="28" t="str">
        <f t="shared" si="22"/>
        <v/>
      </c>
    </row>
    <row r="49" spans="1:20" x14ac:dyDescent="0.35">
      <c r="A49" s="5"/>
      <c r="B49" s="33" t="str">
        <f t="shared" si="3"/>
        <v/>
      </c>
      <c r="C49" s="5"/>
      <c r="D49" s="54"/>
      <c r="E49" s="5" t="str">
        <f t="shared" si="4"/>
        <v/>
      </c>
      <c r="F49" s="5"/>
      <c r="G49" s="8" t="str">
        <f t="shared" si="16"/>
        <v/>
      </c>
      <c r="H49" s="27" t="str">
        <f t="shared" si="17"/>
        <v/>
      </c>
      <c r="I49" s="5" t="str">
        <f t="shared" si="18"/>
        <v/>
      </c>
      <c r="J49" s="5" t="str">
        <f t="shared" si="19"/>
        <v/>
      </c>
      <c r="K49" s="5" t="str">
        <f>IFERROR(
IF(
D49 &lt;
IF(C49="M",
   _xlfn.XLOOKUP(B49,OMS_TALLA_BOYS!B:B,OMS_TALLA_BOYS!K:K),
   _xlfn.XLOOKUP(B49,OMS_TALLA_GIRLS!B:B,OMS_TALLA_GIRLS!K:K)
),
"&lt;P25",
IF(
D49 &lt;
IF(C49="M",
   _xlfn.XLOOKUP(B49,OMS_TALLA_BOYS!B:B,OMS_TALLA_BOYS!L:L),
   _xlfn.XLOOKUP(B49,OMS_TALLA_GIRLS!B:B,OMS_TALLA_GIRLS!L:L)
),
"P25–P50",
IF(
D49 &lt;
IF(C49="M",
   _xlfn.XLOOKUP(B49,OMS_TALLA_BOYS!B:B,OMS_TALLA_BOYS!M:M),
   _xlfn.XLOOKUP(B49,OMS_TALLA_GIRLS!B:B,OMS_TALLA_GIRLS!M:M)
),
"P50–P75",
IF(
D49 &lt;
IF(C49="M",
   _xlfn.XLOOKUP(B49,OMS_TALLA_BOYS!B:B,OMS_TALLA_BOYS!N:N),
   _xlfn.XLOOKUP(B49,OMS_TALLA_GIRLS!B:B,OMS_TALLA_GIRLS!N:N)
),
"P75–P85",
IF(
D49 &lt;
IF(C49="M",
   _xlfn.XLOOKUP(B49,OMS_TALLA_BOYS!B:B,OMS_TALLA_BOYS!O:O),
   _xlfn.XLOOKUP(B49,OMS_TALLA_GIRLS!B:B,OMS_TALLA_GIRLS!O:O)
),
"P85–P95",
"&gt;P95"
))))),
""
)</f>
        <v/>
      </c>
      <c r="L49" s="27" t="str">
        <f t="shared" si="6"/>
        <v/>
      </c>
      <c r="M49" s="5" t="str">
        <f t="shared" si="7"/>
        <v/>
      </c>
      <c r="N49" s="5" t="str">
        <f>IF(E49="","",IFERROR(
(
(
D49/
IF(C49="M",
_xlfn.XLOOKUP(B49,OMS_TALLA_BOYS!B:B,OMS_TALLA_BOYS!D:D),
_xlfn.XLOOKUP(B49,OMS_TALLA_GIRLS!B:B,OMS_TALLA_GIRLS!D:D)
)
)
^
IF(C49="M",
_xlfn.XLOOKUP(B49,OMS_TALLA_BOYS!B:B,OMS_TALLA_BOYS!C:C),
_xlfn.XLOOKUP(B49,OMS_TALLA_GIRLS!B:B,OMS_TALLA_GIRLS!C:C)
)
-1
)
/
(
IF(C49="M",
_xlfn.XLOOKUP(B49,OMS_TALLA_BOYS!B:B,OMS_TALLA_BOYS!C:C),
_xlfn.XLOOKUP(B49,OMS_TALLA_GIRLS!B:B,OMS_TALLA_GIRLS!C:C)
)
*
IF(C49="M",
_xlfn.XLOOKUP(B49,OMS_TALLA_BOYS!B:B,OMS_TALLA_BOYS!E:E),
_xlfn.XLOOKUP(B49,OMS_TALLA_GIRLS!B:B,OMS_TALLA_GIRLS!E:E)
)
),
""))</f>
        <v/>
      </c>
      <c r="O49" s="5" t="str">
        <f t="shared" si="20"/>
        <v/>
      </c>
      <c r="P49" s="8" t="str">
        <f t="shared" si="21"/>
        <v/>
      </c>
      <c r="Q49" s="27" t="str">
        <f t="shared" si="14"/>
        <v/>
      </c>
      <c r="R49" s="27" t="str">
        <f t="shared" si="15"/>
        <v/>
      </c>
      <c r="S49" s="27" t="str">
        <f t="shared" si="13"/>
        <v/>
      </c>
      <c r="T49" s="27" t="str">
        <f t="shared" si="22"/>
        <v/>
      </c>
    </row>
    <row r="50" spans="1:20" x14ac:dyDescent="0.35">
      <c r="A50" s="4"/>
      <c r="B50" s="34" t="str">
        <f t="shared" si="3"/>
        <v/>
      </c>
      <c r="C50" s="4"/>
      <c r="D50" s="55"/>
      <c r="E50" s="4" t="str">
        <f t="shared" si="4"/>
        <v/>
      </c>
      <c r="F50" s="4"/>
      <c r="G50" s="9" t="str">
        <f t="shared" si="16"/>
        <v/>
      </c>
      <c r="H50" s="28" t="str">
        <f t="shared" si="17"/>
        <v/>
      </c>
      <c r="I50" s="4" t="str">
        <f t="shared" si="18"/>
        <v/>
      </c>
      <c r="J50" s="4" t="str">
        <f t="shared" si="19"/>
        <v/>
      </c>
      <c r="K50" s="4" t="str">
        <f>IFERROR(
IF(
D50 &lt;
IF(C50="M",
   _xlfn.XLOOKUP(B50,OMS_TALLA_BOYS!B:B,OMS_TALLA_BOYS!K:K),
   _xlfn.XLOOKUP(B50,OMS_TALLA_GIRLS!B:B,OMS_TALLA_GIRLS!K:K)
),
"&lt;P25",
IF(
D50 &lt;
IF(C50="M",
   _xlfn.XLOOKUP(B50,OMS_TALLA_BOYS!B:B,OMS_TALLA_BOYS!L:L),
   _xlfn.XLOOKUP(B50,OMS_TALLA_GIRLS!B:B,OMS_TALLA_GIRLS!L:L)
),
"P25–P50",
IF(
D50 &lt;
IF(C50="M",
   _xlfn.XLOOKUP(B50,OMS_TALLA_BOYS!B:B,OMS_TALLA_BOYS!M:M),
   _xlfn.XLOOKUP(B50,OMS_TALLA_GIRLS!B:B,OMS_TALLA_GIRLS!M:M)
),
"P50–P75",
IF(
D50 &lt;
IF(C50="M",
   _xlfn.XLOOKUP(B50,OMS_TALLA_BOYS!B:B,OMS_TALLA_BOYS!N:N),
   _xlfn.XLOOKUP(B50,OMS_TALLA_GIRLS!B:B,OMS_TALLA_GIRLS!N:N)
),
"P75–P85",
IF(
D50 &lt;
IF(C50="M",
   _xlfn.XLOOKUP(B50,OMS_TALLA_BOYS!B:B,OMS_TALLA_BOYS!O:O),
   _xlfn.XLOOKUP(B50,OMS_TALLA_GIRLS!B:B,OMS_TALLA_GIRLS!O:O)
),
"P85–P95",
"&gt;P95"
))))),
""
)</f>
        <v/>
      </c>
      <c r="L50" s="28" t="str">
        <f t="shared" si="6"/>
        <v/>
      </c>
      <c r="M50" s="4" t="str">
        <f t="shared" si="7"/>
        <v/>
      </c>
      <c r="N50" s="4" t="str">
        <f>IF(E50="","",IFERROR(
(
(
D50/
IF(C50="M",
_xlfn.XLOOKUP(B50,OMS_TALLA_BOYS!B:B,OMS_TALLA_BOYS!D:D),
_xlfn.XLOOKUP(B50,OMS_TALLA_GIRLS!B:B,OMS_TALLA_GIRLS!D:D)
)
)
^
IF(C50="M",
_xlfn.XLOOKUP(B50,OMS_TALLA_BOYS!B:B,OMS_TALLA_BOYS!C:C),
_xlfn.XLOOKUP(B50,OMS_TALLA_GIRLS!B:B,OMS_TALLA_GIRLS!C:C)
)
-1
)
/
(
IF(C50="M",
_xlfn.XLOOKUP(B50,OMS_TALLA_BOYS!B:B,OMS_TALLA_BOYS!C:C),
_xlfn.XLOOKUP(B50,OMS_TALLA_GIRLS!B:B,OMS_TALLA_GIRLS!C:C)
)
*
IF(C50="M",
_xlfn.XLOOKUP(B50,OMS_TALLA_BOYS!B:B,OMS_TALLA_BOYS!E:E),
_xlfn.XLOOKUP(B50,OMS_TALLA_GIRLS!B:B,OMS_TALLA_GIRLS!E:E)
)
),
""))</f>
        <v/>
      </c>
      <c r="O50" s="4" t="str">
        <f t="shared" si="20"/>
        <v/>
      </c>
      <c r="P50" s="9" t="str">
        <f t="shared" si="21"/>
        <v/>
      </c>
      <c r="Q50" s="28" t="str">
        <f t="shared" si="14"/>
        <v/>
      </c>
      <c r="R50" s="28" t="str">
        <f t="shared" si="15"/>
        <v/>
      </c>
      <c r="S50" s="28" t="str">
        <f t="shared" si="13"/>
        <v/>
      </c>
      <c r="T50" s="28" t="str">
        <f t="shared" si="22"/>
        <v/>
      </c>
    </row>
    <row r="51" spans="1:20" x14ac:dyDescent="0.35">
      <c r="A51" s="5"/>
      <c r="B51" s="33" t="str">
        <f t="shared" si="3"/>
        <v/>
      </c>
      <c r="C51" s="5"/>
      <c r="D51" s="54"/>
      <c r="E51" s="5" t="str">
        <f t="shared" si="4"/>
        <v/>
      </c>
      <c r="F51" s="5"/>
      <c r="G51" s="8" t="str">
        <f t="shared" si="16"/>
        <v/>
      </c>
      <c r="H51" s="27" t="str">
        <f t="shared" si="17"/>
        <v/>
      </c>
      <c r="I51" s="5" t="str">
        <f t="shared" si="18"/>
        <v/>
      </c>
      <c r="J51" s="5" t="str">
        <f t="shared" si="19"/>
        <v/>
      </c>
      <c r="K51" s="5" t="str">
        <f>IFERROR(
IF(
D51 &lt;
IF(C51="M",
   _xlfn.XLOOKUP(B51,OMS_TALLA_BOYS!B:B,OMS_TALLA_BOYS!K:K),
   _xlfn.XLOOKUP(B51,OMS_TALLA_GIRLS!B:B,OMS_TALLA_GIRLS!K:K)
),
"&lt;P25",
IF(
D51 &lt;
IF(C51="M",
   _xlfn.XLOOKUP(B51,OMS_TALLA_BOYS!B:B,OMS_TALLA_BOYS!L:L),
   _xlfn.XLOOKUP(B51,OMS_TALLA_GIRLS!B:B,OMS_TALLA_GIRLS!L:L)
),
"P25–P50",
IF(
D51 &lt;
IF(C51="M",
   _xlfn.XLOOKUP(B51,OMS_TALLA_BOYS!B:B,OMS_TALLA_BOYS!M:M),
   _xlfn.XLOOKUP(B51,OMS_TALLA_GIRLS!B:B,OMS_TALLA_GIRLS!M:M)
),
"P50–P75",
IF(
D51 &lt;
IF(C51="M",
   _xlfn.XLOOKUP(B51,OMS_TALLA_BOYS!B:B,OMS_TALLA_BOYS!N:N),
   _xlfn.XLOOKUP(B51,OMS_TALLA_GIRLS!B:B,OMS_TALLA_GIRLS!N:N)
),
"P75–P85",
IF(
D51 &lt;
IF(C51="M",
   _xlfn.XLOOKUP(B51,OMS_TALLA_BOYS!B:B,OMS_TALLA_BOYS!O:O),
   _xlfn.XLOOKUP(B51,OMS_TALLA_GIRLS!B:B,OMS_TALLA_GIRLS!O:O)
),
"P85–P95",
"&gt;P95"
))))),
""
)</f>
        <v/>
      </c>
      <c r="L51" s="27" t="str">
        <f t="shared" si="6"/>
        <v/>
      </c>
      <c r="M51" s="5" t="str">
        <f t="shared" si="7"/>
        <v/>
      </c>
      <c r="N51" s="5" t="str">
        <f>IF(E51="","",IFERROR(
(
(
D51/
IF(C51="M",
_xlfn.XLOOKUP(B51,OMS_TALLA_BOYS!B:B,OMS_TALLA_BOYS!D:D),
_xlfn.XLOOKUP(B51,OMS_TALLA_GIRLS!B:B,OMS_TALLA_GIRLS!D:D)
)
)
^
IF(C51="M",
_xlfn.XLOOKUP(B51,OMS_TALLA_BOYS!B:B,OMS_TALLA_BOYS!C:C),
_xlfn.XLOOKUP(B51,OMS_TALLA_GIRLS!B:B,OMS_TALLA_GIRLS!C:C)
)
-1
)
/
(
IF(C51="M",
_xlfn.XLOOKUP(B51,OMS_TALLA_BOYS!B:B,OMS_TALLA_BOYS!C:C),
_xlfn.XLOOKUP(B51,OMS_TALLA_GIRLS!B:B,OMS_TALLA_GIRLS!C:C)
)
*
IF(C51="M",
_xlfn.XLOOKUP(B51,OMS_TALLA_BOYS!B:B,OMS_TALLA_BOYS!E:E),
_xlfn.XLOOKUP(B51,OMS_TALLA_GIRLS!B:B,OMS_TALLA_GIRLS!E:E)
)
),
""))</f>
        <v/>
      </c>
      <c r="O51" s="5" t="str">
        <f t="shared" si="20"/>
        <v/>
      </c>
      <c r="P51" s="8" t="str">
        <f t="shared" si="21"/>
        <v/>
      </c>
      <c r="Q51" s="27" t="str">
        <f t="shared" si="14"/>
        <v/>
      </c>
      <c r="R51" s="27" t="str">
        <f t="shared" si="15"/>
        <v/>
      </c>
      <c r="S51" s="27" t="str">
        <f t="shared" si="13"/>
        <v/>
      </c>
      <c r="T51" s="27" t="str">
        <f t="shared" si="22"/>
        <v/>
      </c>
    </row>
    <row r="52" spans="1:20" x14ac:dyDescent="0.35">
      <c r="A52" s="4"/>
      <c r="B52" s="34" t="str">
        <f t="shared" si="3"/>
        <v/>
      </c>
      <c r="C52" s="4"/>
      <c r="D52" s="55"/>
      <c r="E52" s="4" t="str">
        <f t="shared" si="4"/>
        <v/>
      </c>
      <c r="F52" s="4"/>
      <c r="G52" s="9" t="str">
        <f t="shared" si="16"/>
        <v/>
      </c>
      <c r="H52" s="28" t="str">
        <f t="shared" si="17"/>
        <v/>
      </c>
      <c r="I52" s="4" t="str">
        <f t="shared" si="18"/>
        <v/>
      </c>
      <c r="J52" s="4" t="str">
        <f t="shared" si="19"/>
        <v/>
      </c>
      <c r="K52" s="4" t="str">
        <f>IFERROR(
IF(
D52 &lt;
IF(C52="M",
   _xlfn.XLOOKUP(B52,OMS_TALLA_BOYS!B:B,OMS_TALLA_BOYS!K:K),
   _xlfn.XLOOKUP(B52,OMS_TALLA_GIRLS!B:B,OMS_TALLA_GIRLS!K:K)
),
"&lt;P25",
IF(
D52 &lt;
IF(C52="M",
   _xlfn.XLOOKUP(B52,OMS_TALLA_BOYS!B:B,OMS_TALLA_BOYS!L:L),
   _xlfn.XLOOKUP(B52,OMS_TALLA_GIRLS!B:B,OMS_TALLA_GIRLS!L:L)
),
"P25–P50",
IF(
D52 &lt;
IF(C52="M",
   _xlfn.XLOOKUP(B52,OMS_TALLA_BOYS!B:B,OMS_TALLA_BOYS!M:M),
   _xlfn.XLOOKUP(B52,OMS_TALLA_GIRLS!B:B,OMS_TALLA_GIRLS!M:M)
),
"P50–P75",
IF(
D52 &lt;
IF(C52="M",
   _xlfn.XLOOKUP(B52,OMS_TALLA_BOYS!B:B,OMS_TALLA_BOYS!N:N),
   _xlfn.XLOOKUP(B52,OMS_TALLA_GIRLS!B:B,OMS_TALLA_GIRLS!N:N)
),
"P75–P85",
IF(
D52 &lt;
IF(C52="M",
   _xlfn.XLOOKUP(B52,OMS_TALLA_BOYS!B:B,OMS_TALLA_BOYS!O:O),
   _xlfn.XLOOKUP(B52,OMS_TALLA_GIRLS!B:B,OMS_TALLA_GIRLS!O:O)
),
"P85–P95",
"&gt;P95"
))))),
""
)</f>
        <v/>
      </c>
      <c r="L52" s="28" t="str">
        <f t="shared" si="6"/>
        <v/>
      </c>
      <c r="M52" s="4" t="str">
        <f t="shared" si="7"/>
        <v/>
      </c>
      <c r="N52" s="4" t="str">
        <f>IF(E52="","",IFERROR(
(
(
D52/
IF(C52="M",
_xlfn.XLOOKUP(B52,OMS_TALLA_BOYS!B:B,OMS_TALLA_BOYS!D:D),
_xlfn.XLOOKUP(B52,OMS_TALLA_GIRLS!B:B,OMS_TALLA_GIRLS!D:D)
)
)
^
IF(C52="M",
_xlfn.XLOOKUP(B52,OMS_TALLA_BOYS!B:B,OMS_TALLA_BOYS!C:C),
_xlfn.XLOOKUP(B52,OMS_TALLA_GIRLS!B:B,OMS_TALLA_GIRLS!C:C)
)
-1
)
/
(
IF(C52="M",
_xlfn.XLOOKUP(B52,OMS_TALLA_BOYS!B:B,OMS_TALLA_BOYS!C:C),
_xlfn.XLOOKUP(B52,OMS_TALLA_GIRLS!B:B,OMS_TALLA_GIRLS!C:C)
)
*
IF(C52="M",
_xlfn.XLOOKUP(B52,OMS_TALLA_BOYS!B:B,OMS_TALLA_BOYS!E:E),
_xlfn.XLOOKUP(B52,OMS_TALLA_GIRLS!B:B,OMS_TALLA_GIRLS!E:E)
)
),
""))</f>
        <v/>
      </c>
      <c r="O52" s="4" t="str">
        <f t="shared" si="20"/>
        <v/>
      </c>
      <c r="P52" s="9" t="str">
        <f t="shared" si="21"/>
        <v/>
      </c>
      <c r="Q52" s="28" t="str">
        <f t="shared" si="14"/>
        <v/>
      </c>
      <c r="R52" s="28" t="str">
        <f t="shared" si="15"/>
        <v/>
      </c>
      <c r="S52" s="28" t="str">
        <f t="shared" si="13"/>
        <v/>
      </c>
      <c r="T52" s="28" t="str">
        <f t="shared" si="22"/>
        <v/>
      </c>
    </row>
    <row r="53" spans="1:20" x14ac:dyDescent="0.35">
      <c r="A53" s="5"/>
      <c r="B53" s="33" t="str">
        <f t="shared" si="3"/>
        <v/>
      </c>
      <c r="C53" s="5"/>
      <c r="D53" s="54"/>
      <c r="E53" s="5" t="str">
        <f t="shared" si="4"/>
        <v/>
      </c>
      <c r="F53" s="5"/>
      <c r="G53" s="8" t="str">
        <f t="shared" si="16"/>
        <v/>
      </c>
      <c r="H53" s="27" t="str">
        <f t="shared" si="17"/>
        <v/>
      </c>
      <c r="I53" s="5" t="str">
        <f t="shared" si="18"/>
        <v/>
      </c>
      <c r="J53" s="5" t="str">
        <f t="shared" si="19"/>
        <v/>
      </c>
      <c r="K53" s="5" t="str">
        <f>IFERROR(
IF(
D53 &lt;
IF(C53="M",
   _xlfn.XLOOKUP(B53,OMS_TALLA_BOYS!B:B,OMS_TALLA_BOYS!K:K),
   _xlfn.XLOOKUP(B53,OMS_TALLA_GIRLS!B:B,OMS_TALLA_GIRLS!K:K)
),
"&lt;P25",
IF(
D53 &lt;
IF(C53="M",
   _xlfn.XLOOKUP(B53,OMS_TALLA_BOYS!B:B,OMS_TALLA_BOYS!L:L),
   _xlfn.XLOOKUP(B53,OMS_TALLA_GIRLS!B:B,OMS_TALLA_GIRLS!L:L)
),
"P25–P50",
IF(
D53 &lt;
IF(C53="M",
   _xlfn.XLOOKUP(B53,OMS_TALLA_BOYS!B:B,OMS_TALLA_BOYS!M:M),
   _xlfn.XLOOKUP(B53,OMS_TALLA_GIRLS!B:B,OMS_TALLA_GIRLS!M:M)
),
"P50–P75",
IF(
D53 &lt;
IF(C53="M",
   _xlfn.XLOOKUP(B53,OMS_TALLA_BOYS!B:B,OMS_TALLA_BOYS!N:N),
   _xlfn.XLOOKUP(B53,OMS_TALLA_GIRLS!B:B,OMS_TALLA_GIRLS!N:N)
),
"P75–P85",
IF(
D53 &lt;
IF(C53="M",
   _xlfn.XLOOKUP(B53,OMS_TALLA_BOYS!B:B,OMS_TALLA_BOYS!O:O),
   _xlfn.XLOOKUP(B53,OMS_TALLA_GIRLS!B:B,OMS_TALLA_GIRLS!O:O)
),
"P85–P95",
"&gt;P95"
))))),
""
)</f>
        <v/>
      </c>
      <c r="L53" s="27" t="str">
        <f t="shared" si="6"/>
        <v/>
      </c>
      <c r="M53" s="5" t="str">
        <f t="shared" si="7"/>
        <v/>
      </c>
      <c r="N53" s="5" t="str">
        <f>IF(E53="","",IFERROR(
(
(
D53/
IF(C53="M",
_xlfn.XLOOKUP(B53,OMS_TALLA_BOYS!B:B,OMS_TALLA_BOYS!D:D),
_xlfn.XLOOKUP(B53,OMS_TALLA_GIRLS!B:B,OMS_TALLA_GIRLS!D:D)
)
)
^
IF(C53="M",
_xlfn.XLOOKUP(B53,OMS_TALLA_BOYS!B:B,OMS_TALLA_BOYS!C:C),
_xlfn.XLOOKUP(B53,OMS_TALLA_GIRLS!B:B,OMS_TALLA_GIRLS!C:C)
)
-1
)
/
(
IF(C53="M",
_xlfn.XLOOKUP(B53,OMS_TALLA_BOYS!B:B,OMS_TALLA_BOYS!C:C),
_xlfn.XLOOKUP(B53,OMS_TALLA_GIRLS!B:B,OMS_TALLA_GIRLS!C:C)
)
*
IF(C53="M",
_xlfn.XLOOKUP(B53,OMS_TALLA_BOYS!B:B,OMS_TALLA_BOYS!E:E),
_xlfn.XLOOKUP(B53,OMS_TALLA_GIRLS!B:B,OMS_TALLA_GIRLS!E:E)
)
),
""))</f>
        <v/>
      </c>
      <c r="O53" s="5" t="str">
        <f t="shared" si="20"/>
        <v/>
      </c>
      <c r="P53" s="8" t="str">
        <f t="shared" si="21"/>
        <v/>
      </c>
      <c r="Q53" s="27" t="str">
        <f t="shared" si="14"/>
        <v/>
      </c>
      <c r="R53" s="27" t="str">
        <f t="shared" si="15"/>
        <v/>
      </c>
      <c r="S53" s="27" t="str">
        <f t="shared" si="13"/>
        <v/>
      </c>
      <c r="T53" s="27" t="str">
        <f t="shared" si="22"/>
        <v/>
      </c>
    </row>
    <row r="54" spans="1:20" x14ac:dyDescent="0.35">
      <c r="A54" s="4"/>
      <c r="B54" s="34" t="str">
        <f t="shared" si="3"/>
        <v/>
      </c>
      <c r="C54" s="4"/>
      <c r="D54" s="55"/>
      <c r="E54" s="4" t="str">
        <f t="shared" si="4"/>
        <v/>
      </c>
      <c r="F54" s="4"/>
      <c r="G54" s="9" t="str">
        <f t="shared" si="16"/>
        <v/>
      </c>
      <c r="H54" s="28" t="str">
        <f t="shared" si="17"/>
        <v/>
      </c>
      <c r="I54" s="4" t="str">
        <f t="shared" si="18"/>
        <v/>
      </c>
      <c r="J54" s="4" t="str">
        <f t="shared" si="19"/>
        <v/>
      </c>
      <c r="K54" s="4" t="str">
        <f>IFERROR(
IF(
D54 &lt;
IF(C54="M",
   _xlfn.XLOOKUP(B54,OMS_TALLA_BOYS!B:B,OMS_TALLA_BOYS!K:K),
   _xlfn.XLOOKUP(B54,OMS_TALLA_GIRLS!B:B,OMS_TALLA_GIRLS!K:K)
),
"&lt;P25",
IF(
D54 &lt;
IF(C54="M",
   _xlfn.XLOOKUP(B54,OMS_TALLA_BOYS!B:B,OMS_TALLA_BOYS!L:L),
   _xlfn.XLOOKUP(B54,OMS_TALLA_GIRLS!B:B,OMS_TALLA_GIRLS!L:L)
),
"P25–P50",
IF(
D54 &lt;
IF(C54="M",
   _xlfn.XLOOKUP(B54,OMS_TALLA_BOYS!B:B,OMS_TALLA_BOYS!M:M),
   _xlfn.XLOOKUP(B54,OMS_TALLA_GIRLS!B:B,OMS_TALLA_GIRLS!M:M)
),
"P50–P75",
IF(
D54 &lt;
IF(C54="M",
   _xlfn.XLOOKUP(B54,OMS_TALLA_BOYS!B:B,OMS_TALLA_BOYS!N:N),
   _xlfn.XLOOKUP(B54,OMS_TALLA_GIRLS!B:B,OMS_TALLA_GIRLS!N:N)
),
"P75–P85",
IF(
D54 &lt;
IF(C54="M",
   _xlfn.XLOOKUP(B54,OMS_TALLA_BOYS!B:B,OMS_TALLA_BOYS!O:O),
   _xlfn.XLOOKUP(B54,OMS_TALLA_GIRLS!B:B,OMS_TALLA_GIRLS!O:O)
),
"P85–P95",
"&gt;P95"
))))),
""
)</f>
        <v/>
      </c>
      <c r="L54" s="28" t="str">
        <f t="shared" si="6"/>
        <v/>
      </c>
      <c r="M54" s="4" t="str">
        <f t="shared" si="7"/>
        <v/>
      </c>
      <c r="N54" s="4" t="str">
        <f>IF(E54="","",IFERROR(
(
(
D54/
IF(C54="M",
_xlfn.XLOOKUP(B54,OMS_TALLA_BOYS!B:B,OMS_TALLA_BOYS!D:D),
_xlfn.XLOOKUP(B54,OMS_TALLA_GIRLS!B:B,OMS_TALLA_GIRLS!D:D)
)
)
^
IF(C54="M",
_xlfn.XLOOKUP(B54,OMS_TALLA_BOYS!B:B,OMS_TALLA_BOYS!C:C),
_xlfn.XLOOKUP(B54,OMS_TALLA_GIRLS!B:B,OMS_TALLA_GIRLS!C:C)
)
-1
)
/
(
IF(C54="M",
_xlfn.XLOOKUP(B54,OMS_TALLA_BOYS!B:B,OMS_TALLA_BOYS!C:C),
_xlfn.XLOOKUP(B54,OMS_TALLA_GIRLS!B:B,OMS_TALLA_GIRLS!C:C)
)
*
IF(C54="M",
_xlfn.XLOOKUP(B54,OMS_TALLA_BOYS!B:B,OMS_TALLA_BOYS!E:E),
_xlfn.XLOOKUP(B54,OMS_TALLA_GIRLS!B:B,OMS_TALLA_GIRLS!E:E)
)
),
""))</f>
        <v/>
      </c>
      <c r="O54" s="4" t="str">
        <f t="shared" si="20"/>
        <v/>
      </c>
      <c r="P54" s="9" t="str">
        <f t="shared" si="21"/>
        <v/>
      </c>
      <c r="Q54" s="28" t="str">
        <f t="shared" si="14"/>
        <v/>
      </c>
      <c r="R54" s="28" t="str">
        <f t="shared" si="15"/>
        <v/>
      </c>
      <c r="S54" s="28" t="str">
        <f t="shared" si="13"/>
        <v/>
      </c>
      <c r="T54" s="28" t="str">
        <f t="shared" si="22"/>
        <v/>
      </c>
    </row>
    <row r="55" spans="1:20" x14ac:dyDescent="0.35">
      <c r="A55" s="5"/>
      <c r="B55" s="33" t="str">
        <f t="shared" si="3"/>
        <v/>
      </c>
      <c r="C55" s="5"/>
      <c r="D55" s="54"/>
      <c r="E55" s="5" t="str">
        <f t="shared" si="4"/>
        <v/>
      </c>
      <c r="F55" s="5"/>
      <c r="G55" s="8" t="str">
        <f t="shared" si="16"/>
        <v/>
      </c>
      <c r="H55" s="27" t="str">
        <f t="shared" si="17"/>
        <v/>
      </c>
      <c r="I55" s="5" t="str">
        <f t="shared" si="18"/>
        <v/>
      </c>
      <c r="J55" s="5" t="str">
        <f t="shared" si="19"/>
        <v/>
      </c>
      <c r="K55" s="5" t="str">
        <f>IFERROR(
IF(
D55 &lt;
IF(C55="M",
   _xlfn.XLOOKUP(B55,OMS_TALLA_BOYS!B:B,OMS_TALLA_BOYS!K:K),
   _xlfn.XLOOKUP(B55,OMS_TALLA_GIRLS!B:B,OMS_TALLA_GIRLS!K:K)
),
"&lt;P25",
IF(
D55 &lt;
IF(C55="M",
   _xlfn.XLOOKUP(B55,OMS_TALLA_BOYS!B:B,OMS_TALLA_BOYS!L:L),
   _xlfn.XLOOKUP(B55,OMS_TALLA_GIRLS!B:B,OMS_TALLA_GIRLS!L:L)
),
"P25–P50",
IF(
D55 &lt;
IF(C55="M",
   _xlfn.XLOOKUP(B55,OMS_TALLA_BOYS!B:B,OMS_TALLA_BOYS!M:M),
   _xlfn.XLOOKUP(B55,OMS_TALLA_GIRLS!B:B,OMS_TALLA_GIRLS!M:M)
),
"P50–P75",
IF(
D55 &lt;
IF(C55="M",
   _xlfn.XLOOKUP(B55,OMS_TALLA_BOYS!B:B,OMS_TALLA_BOYS!N:N),
   _xlfn.XLOOKUP(B55,OMS_TALLA_GIRLS!B:B,OMS_TALLA_GIRLS!N:N)
),
"P75–P85",
IF(
D55 &lt;
IF(C55="M",
   _xlfn.XLOOKUP(B55,OMS_TALLA_BOYS!B:B,OMS_TALLA_BOYS!O:O),
   _xlfn.XLOOKUP(B55,OMS_TALLA_GIRLS!B:B,OMS_TALLA_GIRLS!O:O)
),
"P85–P95",
"&gt;P95"
))))),
""
)</f>
        <v/>
      </c>
      <c r="L55" s="27" t="str">
        <f t="shared" si="6"/>
        <v/>
      </c>
      <c r="M55" s="5" t="str">
        <f t="shared" si="7"/>
        <v/>
      </c>
      <c r="N55" s="5" t="str">
        <f>IF(E55="","",IFERROR(
(
(
D55/
IF(C55="M",
_xlfn.XLOOKUP(B55,OMS_TALLA_BOYS!B:B,OMS_TALLA_BOYS!D:D),
_xlfn.XLOOKUP(B55,OMS_TALLA_GIRLS!B:B,OMS_TALLA_GIRLS!D:D)
)
)
^
IF(C55="M",
_xlfn.XLOOKUP(B55,OMS_TALLA_BOYS!B:B,OMS_TALLA_BOYS!C:C),
_xlfn.XLOOKUP(B55,OMS_TALLA_GIRLS!B:B,OMS_TALLA_GIRLS!C:C)
)
-1
)
/
(
IF(C55="M",
_xlfn.XLOOKUP(B55,OMS_TALLA_BOYS!B:B,OMS_TALLA_BOYS!C:C),
_xlfn.XLOOKUP(B55,OMS_TALLA_GIRLS!B:B,OMS_TALLA_GIRLS!C:C)
)
*
IF(C55="M",
_xlfn.XLOOKUP(B55,OMS_TALLA_BOYS!B:B,OMS_TALLA_BOYS!E:E),
_xlfn.XLOOKUP(B55,OMS_TALLA_GIRLS!B:B,OMS_TALLA_GIRLS!E:E)
)
),
""))</f>
        <v/>
      </c>
      <c r="O55" s="5" t="str">
        <f t="shared" si="20"/>
        <v/>
      </c>
      <c r="P55" s="8" t="str">
        <f t="shared" si="21"/>
        <v/>
      </c>
      <c r="Q55" s="27" t="str">
        <f t="shared" si="14"/>
        <v/>
      </c>
      <c r="R55" s="27" t="str">
        <f t="shared" si="15"/>
        <v/>
      </c>
      <c r="S55" s="27" t="str">
        <f t="shared" si="13"/>
        <v/>
      </c>
      <c r="T55" s="27" t="str">
        <f t="shared" si="22"/>
        <v/>
      </c>
    </row>
    <row r="56" spans="1:20" x14ac:dyDescent="0.35">
      <c r="A56" s="4"/>
      <c r="B56" s="34" t="str">
        <f t="shared" si="3"/>
        <v/>
      </c>
      <c r="C56" s="4"/>
      <c r="D56" s="55"/>
      <c r="E56" s="4" t="str">
        <f t="shared" si="4"/>
        <v/>
      </c>
      <c r="F56" s="4"/>
      <c r="G56" s="9" t="str">
        <f t="shared" si="16"/>
        <v/>
      </c>
      <c r="H56" s="28" t="str">
        <f t="shared" si="17"/>
        <v/>
      </c>
      <c r="I56" s="4" t="str">
        <f t="shared" si="18"/>
        <v/>
      </c>
      <c r="J56" s="4" t="str">
        <f t="shared" si="19"/>
        <v/>
      </c>
      <c r="K56" s="4" t="str">
        <f>IFERROR(
IF(
D56 &lt;
IF(C56="M",
   _xlfn.XLOOKUP(B56,OMS_TALLA_BOYS!B:B,OMS_TALLA_BOYS!K:K),
   _xlfn.XLOOKUP(B56,OMS_TALLA_GIRLS!B:B,OMS_TALLA_GIRLS!K:K)
),
"&lt;P25",
IF(
D56 &lt;
IF(C56="M",
   _xlfn.XLOOKUP(B56,OMS_TALLA_BOYS!B:B,OMS_TALLA_BOYS!L:L),
   _xlfn.XLOOKUP(B56,OMS_TALLA_GIRLS!B:B,OMS_TALLA_GIRLS!L:L)
),
"P25–P50",
IF(
D56 &lt;
IF(C56="M",
   _xlfn.XLOOKUP(B56,OMS_TALLA_BOYS!B:B,OMS_TALLA_BOYS!M:M),
   _xlfn.XLOOKUP(B56,OMS_TALLA_GIRLS!B:B,OMS_TALLA_GIRLS!M:M)
),
"P50–P75",
IF(
D56 &lt;
IF(C56="M",
   _xlfn.XLOOKUP(B56,OMS_TALLA_BOYS!B:B,OMS_TALLA_BOYS!N:N),
   _xlfn.XLOOKUP(B56,OMS_TALLA_GIRLS!B:B,OMS_TALLA_GIRLS!N:N)
),
"P75–P85",
IF(
D56 &lt;
IF(C56="M",
   _xlfn.XLOOKUP(B56,OMS_TALLA_BOYS!B:B,OMS_TALLA_BOYS!O:O),
   _xlfn.XLOOKUP(B56,OMS_TALLA_GIRLS!B:B,OMS_TALLA_GIRLS!O:O)
),
"P85–P95",
"&gt;P95"
))))),
""
)</f>
        <v/>
      </c>
      <c r="L56" s="28" t="str">
        <f t="shared" si="6"/>
        <v/>
      </c>
      <c r="M56" s="4" t="str">
        <f t="shared" si="7"/>
        <v/>
      </c>
      <c r="N56" s="4" t="str">
        <f>IF(E56="","",IFERROR(
(
(
D56/
IF(C56="M",
_xlfn.XLOOKUP(B56,OMS_TALLA_BOYS!B:B,OMS_TALLA_BOYS!D:D),
_xlfn.XLOOKUP(B56,OMS_TALLA_GIRLS!B:B,OMS_TALLA_GIRLS!D:D)
)
)
^
IF(C56="M",
_xlfn.XLOOKUP(B56,OMS_TALLA_BOYS!B:B,OMS_TALLA_BOYS!C:C),
_xlfn.XLOOKUP(B56,OMS_TALLA_GIRLS!B:B,OMS_TALLA_GIRLS!C:C)
)
-1
)
/
(
IF(C56="M",
_xlfn.XLOOKUP(B56,OMS_TALLA_BOYS!B:B,OMS_TALLA_BOYS!C:C),
_xlfn.XLOOKUP(B56,OMS_TALLA_GIRLS!B:B,OMS_TALLA_GIRLS!C:C)
)
*
IF(C56="M",
_xlfn.XLOOKUP(B56,OMS_TALLA_BOYS!B:B,OMS_TALLA_BOYS!E:E),
_xlfn.XLOOKUP(B56,OMS_TALLA_GIRLS!B:B,OMS_TALLA_GIRLS!E:E)
)
),
""))</f>
        <v/>
      </c>
      <c r="O56" s="4" t="str">
        <f t="shared" si="20"/>
        <v/>
      </c>
      <c r="P56" s="9" t="str">
        <f t="shared" si="21"/>
        <v/>
      </c>
      <c r="Q56" s="28" t="str">
        <f t="shared" si="14"/>
        <v/>
      </c>
      <c r="R56" s="28" t="str">
        <f t="shared" si="15"/>
        <v/>
      </c>
      <c r="S56" s="28" t="str">
        <f t="shared" si="13"/>
        <v/>
      </c>
      <c r="T56" s="28" t="str">
        <f t="shared" si="22"/>
        <v/>
      </c>
    </row>
    <row r="57" spans="1:20" x14ac:dyDescent="0.35">
      <c r="A57" s="5"/>
      <c r="B57" s="33" t="str">
        <f t="shared" si="3"/>
        <v/>
      </c>
      <c r="C57" s="5"/>
      <c r="D57" s="54"/>
      <c r="E57" s="5" t="str">
        <f t="shared" si="4"/>
        <v/>
      </c>
      <c r="F57" s="5"/>
      <c r="G57" s="8" t="str">
        <f t="shared" si="16"/>
        <v/>
      </c>
      <c r="H57" s="27" t="str">
        <f t="shared" si="17"/>
        <v/>
      </c>
      <c r="I57" s="5" t="str">
        <f t="shared" si="18"/>
        <v/>
      </c>
      <c r="J57" s="5" t="str">
        <f t="shared" si="19"/>
        <v/>
      </c>
      <c r="K57" s="5" t="str">
        <f>IFERROR(
IF(
D57 &lt;
IF(C57="M",
   _xlfn.XLOOKUP(B57,OMS_TALLA_BOYS!B:B,OMS_TALLA_BOYS!K:K),
   _xlfn.XLOOKUP(B57,OMS_TALLA_GIRLS!B:B,OMS_TALLA_GIRLS!K:K)
),
"&lt;P25",
IF(
D57 &lt;
IF(C57="M",
   _xlfn.XLOOKUP(B57,OMS_TALLA_BOYS!B:B,OMS_TALLA_BOYS!L:L),
   _xlfn.XLOOKUP(B57,OMS_TALLA_GIRLS!B:B,OMS_TALLA_GIRLS!L:L)
),
"P25–P50",
IF(
D57 &lt;
IF(C57="M",
   _xlfn.XLOOKUP(B57,OMS_TALLA_BOYS!B:B,OMS_TALLA_BOYS!M:M),
   _xlfn.XLOOKUP(B57,OMS_TALLA_GIRLS!B:B,OMS_TALLA_GIRLS!M:M)
),
"P50–P75",
IF(
D57 &lt;
IF(C57="M",
   _xlfn.XLOOKUP(B57,OMS_TALLA_BOYS!B:B,OMS_TALLA_BOYS!N:N),
   _xlfn.XLOOKUP(B57,OMS_TALLA_GIRLS!B:B,OMS_TALLA_GIRLS!N:N)
),
"P75–P85",
IF(
D57 &lt;
IF(C57="M",
   _xlfn.XLOOKUP(B57,OMS_TALLA_BOYS!B:B,OMS_TALLA_BOYS!O:O),
   _xlfn.XLOOKUP(B57,OMS_TALLA_GIRLS!B:B,OMS_TALLA_GIRLS!O:O)
),
"P85–P95",
"&gt;P95"
))))),
""
)</f>
        <v/>
      </c>
      <c r="L57" s="27" t="str">
        <f t="shared" si="6"/>
        <v/>
      </c>
      <c r="M57" s="5" t="str">
        <f t="shared" si="7"/>
        <v/>
      </c>
      <c r="N57" s="5" t="str">
        <f>IF(E57="","",IFERROR(
(
(
D57/
IF(C57="M",
_xlfn.XLOOKUP(B57,OMS_TALLA_BOYS!B:B,OMS_TALLA_BOYS!D:D),
_xlfn.XLOOKUP(B57,OMS_TALLA_GIRLS!B:B,OMS_TALLA_GIRLS!D:D)
)
)
^
IF(C57="M",
_xlfn.XLOOKUP(B57,OMS_TALLA_BOYS!B:B,OMS_TALLA_BOYS!C:C),
_xlfn.XLOOKUP(B57,OMS_TALLA_GIRLS!B:B,OMS_TALLA_GIRLS!C:C)
)
-1
)
/
(
IF(C57="M",
_xlfn.XLOOKUP(B57,OMS_TALLA_BOYS!B:B,OMS_TALLA_BOYS!C:C),
_xlfn.XLOOKUP(B57,OMS_TALLA_GIRLS!B:B,OMS_TALLA_GIRLS!C:C)
)
*
IF(C57="M",
_xlfn.XLOOKUP(B57,OMS_TALLA_BOYS!B:B,OMS_TALLA_BOYS!E:E),
_xlfn.XLOOKUP(B57,OMS_TALLA_GIRLS!B:B,OMS_TALLA_GIRLS!E:E)
)
),
""))</f>
        <v/>
      </c>
      <c r="O57" s="5" t="str">
        <f t="shared" si="20"/>
        <v/>
      </c>
      <c r="P57" s="8" t="str">
        <f t="shared" si="21"/>
        <v/>
      </c>
      <c r="Q57" s="27" t="str">
        <f t="shared" si="14"/>
        <v/>
      </c>
      <c r="R57" s="27" t="str">
        <f t="shared" si="15"/>
        <v/>
      </c>
      <c r="S57" s="27" t="str">
        <f t="shared" si="13"/>
        <v/>
      </c>
      <c r="T57" s="27" t="str">
        <f t="shared" si="22"/>
        <v/>
      </c>
    </row>
    <row r="58" spans="1:20" x14ac:dyDescent="0.35">
      <c r="A58" s="4"/>
      <c r="B58" s="34" t="str">
        <f t="shared" si="3"/>
        <v/>
      </c>
      <c r="C58" s="4"/>
      <c r="D58" s="55"/>
      <c r="E58" s="4" t="str">
        <f t="shared" si="4"/>
        <v/>
      </c>
      <c r="F58" s="4"/>
      <c r="G58" s="9" t="str">
        <f t="shared" si="16"/>
        <v/>
      </c>
      <c r="H58" s="28" t="str">
        <f t="shared" si="17"/>
        <v/>
      </c>
      <c r="I58" s="4" t="str">
        <f t="shared" si="18"/>
        <v/>
      </c>
      <c r="J58" s="4" t="str">
        <f t="shared" si="19"/>
        <v/>
      </c>
      <c r="K58" s="4" t="str">
        <f>IFERROR(
IF(
D58 &lt;
IF(C58="M",
   _xlfn.XLOOKUP(B58,OMS_TALLA_BOYS!B:B,OMS_TALLA_BOYS!K:K),
   _xlfn.XLOOKUP(B58,OMS_TALLA_GIRLS!B:B,OMS_TALLA_GIRLS!K:K)
),
"&lt;P25",
IF(
D58 &lt;
IF(C58="M",
   _xlfn.XLOOKUP(B58,OMS_TALLA_BOYS!B:B,OMS_TALLA_BOYS!L:L),
   _xlfn.XLOOKUP(B58,OMS_TALLA_GIRLS!B:B,OMS_TALLA_GIRLS!L:L)
),
"P25–P50",
IF(
D58 &lt;
IF(C58="M",
   _xlfn.XLOOKUP(B58,OMS_TALLA_BOYS!B:B,OMS_TALLA_BOYS!M:M),
   _xlfn.XLOOKUP(B58,OMS_TALLA_GIRLS!B:B,OMS_TALLA_GIRLS!M:M)
),
"P50–P75",
IF(
D58 &lt;
IF(C58="M",
   _xlfn.XLOOKUP(B58,OMS_TALLA_BOYS!B:B,OMS_TALLA_BOYS!N:N),
   _xlfn.XLOOKUP(B58,OMS_TALLA_GIRLS!B:B,OMS_TALLA_GIRLS!N:N)
),
"P75–P85",
IF(
D58 &lt;
IF(C58="M",
   _xlfn.XLOOKUP(B58,OMS_TALLA_BOYS!B:B,OMS_TALLA_BOYS!O:O),
   _xlfn.XLOOKUP(B58,OMS_TALLA_GIRLS!B:B,OMS_TALLA_GIRLS!O:O)
),
"P85–P95",
"&gt;P95"
))))),
""
)</f>
        <v/>
      </c>
      <c r="L58" s="28" t="str">
        <f t="shared" si="6"/>
        <v/>
      </c>
      <c r="M58" s="4" t="str">
        <f t="shared" si="7"/>
        <v/>
      </c>
      <c r="N58" s="4" t="str">
        <f>IF(E58="","",IFERROR(
(
(
D58/
IF(C58="M",
_xlfn.XLOOKUP(B58,OMS_TALLA_BOYS!B:B,OMS_TALLA_BOYS!D:D),
_xlfn.XLOOKUP(B58,OMS_TALLA_GIRLS!B:B,OMS_TALLA_GIRLS!D:D)
)
)
^
IF(C58="M",
_xlfn.XLOOKUP(B58,OMS_TALLA_BOYS!B:B,OMS_TALLA_BOYS!C:C),
_xlfn.XLOOKUP(B58,OMS_TALLA_GIRLS!B:B,OMS_TALLA_GIRLS!C:C)
)
-1
)
/
(
IF(C58="M",
_xlfn.XLOOKUP(B58,OMS_TALLA_BOYS!B:B,OMS_TALLA_BOYS!C:C),
_xlfn.XLOOKUP(B58,OMS_TALLA_GIRLS!B:B,OMS_TALLA_GIRLS!C:C)
)
*
IF(C58="M",
_xlfn.XLOOKUP(B58,OMS_TALLA_BOYS!B:B,OMS_TALLA_BOYS!E:E),
_xlfn.XLOOKUP(B58,OMS_TALLA_GIRLS!B:B,OMS_TALLA_GIRLS!E:E)
)
),
""))</f>
        <v/>
      </c>
      <c r="O58" s="4" t="str">
        <f t="shared" si="20"/>
        <v/>
      </c>
      <c r="P58" s="9" t="str">
        <f t="shared" si="21"/>
        <v/>
      </c>
      <c r="Q58" s="28" t="str">
        <f t="shared" si="14"/>
        <v/>
      </c>
      <c r="R58" s="28" t="str">
        <f t="shared" si="15"/>
        <v/>
      </c>
      <c r="S58" s="28" t="str">
        <f t="shared" si="13"/>
        <v/>
      </c>
      <c r="T58" s="28" t="str">
        <f t="shared" si="22"/>
        <v/>
      </c>
    </row>
    <row r="59" spans="1:20" x14ac:dyDescent="0.35">
      <c r="A59" s="5"/>
      <c r="B59" s="33" t="str">
        <f t="shared" si="3"/>
        <v/>
      </c>
      <c r="C59" s="5"/>
      <c r="D59" s="54"/>
      <c r="E59" s="5" t="str">
        <f t="shared" si="4"/>
        <v/>
      </c>
      <c r="F59" s="5"/>
      <c r="G59" s="8" t="str">
        <f t="shared" si="16"/>
        <v/>
      </c>
      <c r="H59" s="27" t="str">
        <f t="shared" si="17"/>
        <v/>
      </c>
      <c r="I59" s="5" t="str">
        <f t="shared" si="18"/>
        <v/>
      </c>
      <c r="J59" s="5" t="str">
        <f t="shared" si="19"/>
        <v/>
      </c>
      <c r="K59" s="5" t="str">
        <f>IFERROR(
IF(
D59 &lt;
IF(C59="M",
   _xlfn.XLOOKUP(B59,OMS_TALLA_BOYS!B:B,OMS_TALLA_BOYS!K:K),
   _xlfn.XLOOKUP(B59,OMS_TALLA_GIRLS!B:B,OMS_TALLA_GIRLS!K:K)
),
"&lt;P25",
IF(
D59 &lt;
IF(C59="M",
   _xlfn.XLOOKUP(B59,OMS_TALLA_BOYS!B:B,OMS_TALLA_BOYS!L:L),
   _xlfn.XLOOKUP(B59,OMS_TALLA_GIRLS!B:B,OMS_TALLA_GIRLS!L:L)
),
"P25–P50",
IF(
D59 &lt;
IF(C59="M",
   _xlfn.XLOOKUP(B59,OMS_TALLA_BOYS!B:B,OMS_TALLA_BOYS!M:M),
   _xlfn.XLOOKUP(B59,OMS_TALLA_GIRLS!B:B,OMS_TALLA_GIRLS!M:M)
),
"P50–P75",
IF(
D59 &lt;
IF(C59="M",
   _xlfn.XLOOKUP(B59,OMS_TALLA_BOYS!B:B,OMS_TALLA_BOYS!N:N),
   _xlfn.XLOOKUP(B59,OMS_TALLA_GIRLS!B:B,OMS_TALLA_GIRLS!N:N)
),
"P75–P85",
IF(
D59 &lt;
IF(C59="M",
   _xlfn.XLOOKUP(B59,OMS_TALLA_BOYS!B:B,OMS_TALLA_BOYS!O:O),
   _xlfn.XLOOKUP(B59,OMS_TALLA_GIRLS!B:B,OMS_TALLA_GIRLS!O:O)
),
"P85–P95",
"&gt;P95"
))))),
""
)</f>
        <v/>
      </c>
      <c r="L59" s="27" t="str">
        <f t="shared" si="6"/>
        <v/>
      </c>
      <c r="M59" s="5" t="str">
        <f t="shared" si="7"/>
        <v/>
      </c>
      <c r="N59" s="5" t="str">
        <f>IF(E59="","",IFERROR(
(
(
D59/
IF(C59="M",
_xlfn.XLOOKUP(B59,OMS_TALLA_BOYS!B:B,OMS_TALLA_BOYS!D:D),
_xlfn.XLOOKUP(B59,OMS_TALLA_GIRLS!B:B,OMS_TALLA_GIRLS!D:D)
)
)
^
IF(C59="M",
_xlfn.XLOOKUP(B59,OMS_TALLA_BOYS!B:B,OMS_TALLA_BOYS!C:C),
_xlfn.XLOOKUP(B59,OMS_TALLA_GIRLS!B:B,OMS_TALLA_GIRLS!C:C)
)
-1
)
/
(
IF(C59="M",
_xlfn.XLOOKUP(B59,OMS_TALLA_BOYS!B:B,OMS_TALLA_BOYS!C:C),
_xlfn.XLOOKUP(B59,OMS_TALLA_GIRLS!B:B,OMS_TALLA_GIRLS!C:C)
)
*
IF(C59="M",
_xlfn.XLOOKUP(B59,OMS_TALLA_BOYS!B:B,OMS_TALLA_BOYS!E:E),
_xlfn.XLOOKUP(B59,OMS_TALLA_GIRLS!B:B,OMS_TALLA_GIRLS!E:E)
)
),
""))</f>
        <v/>
      </c>
      <c r="O59" s="5" t="str">
        <f t="shared" si="20"/>
        <v/>
      </c>
      <c r="P59" s="8" t="str">
        <f t="shared" si="21"/>
        <v/>
      </c>
      <c r="Q59" s="27" t="str">
        <f t="shared" si="14"/>
        <v/>
      </c>
      <c r="R59" s="27" t="str">
        <f t="shared" si="15"/>
        <v/>
      </c>
      <c r="S59" s="27" t="str">
        <f t="shared" si="13"/>
        <v/>
      </c>
      <c r="T59" s="27" t="str">
        <f t="shared" si="22"/>
        <v/>
      </c>
    </row>
    <row r="60" spans="1:20" x14ac:dyDescent="0.35">
      <c r="A60" s="4"/>
      <c r="B60" s="34" t="str">
        <f t="shared" si="3"/>
        <v/>
      </c>
      <c r="C60" s="4"/>
      <c r="D60" s="55"/>
      <c r="E60" s="4" t="str">
        <f t="shared" si="4"/>
        <v/>
      </c>
      <c r="F60" s="4"/>
      <c r="G60" s="9" t="str">
        <f t="shared" si="16"/>
        <v/>
      </c>
      <c r="H60" s="28" t="str">
        <f t="shared" si="17"/>
        <v/>
      </c>
      <c r="I60" s="4" t="str">
        <f t="shared" si="18"/>
        <v/>
      </c>
      <c r="J60" s="4" t="str">
        <f t="shared" si="19"/>
        <v/>
      </c>
      <c r="K60" s="4" t="str">
        <f>IFERROR(
IF(
D60 &lt;
IF(C60="M",
   _xlfn.XLOOKUP(B60,OMS_TALLA_BOYS!B:B,OMS_TALLA_BOYS!K:K),
   _xlfn.XLOOKUP(B60,OMS_TALLA_GIRLS!B:B,OMS_TALLA_GIRLS!K:K)
),
"&lt;P25",
IF(
D60 &lt;
IF(C60="M",
   _xlfn.XLOOKUP(B60,OMS_TALLA_BOYS!B:B,OMS_TALLA_BOYS!L:L),
   _xlfn.XLOOKUP(B60,OMS_TALLA_GIRLS!B:B,OMS_TALLA_GIRLS!L:L)
),
"P25–P50",
IF(
D60 &lt;
IF(C60="M",
   _xlfn.XLOOKUP(B60,OMS_TALLA_BOYS!B:B,OMS_TALLA_BOYS!M:M),
   _xlfn.XLOOKUP(B60,OMS_TALLA_GIRLS!B:B,OMS_TALLA_GIRLS!M:M)
),
"P50–P75",
IF(
D60 &lt;
IF(C60="M",
   _xlfn.XLOOKUP(B60,OMS_TALLA_BOYS!B:B,OMS_TALLA_BOYS!N:N),
   _xlfn.XLOOKUP(B60,OMS_TALLA_GIRLS!B:B,OMS_TALLA_GIRLS!N:N)
),
"P75–P85",
IF(
D60 &lt;
IF(C60="M",
   _xlfn.XLOOKUP(B60,OMS_TALLA_BOYS!B:B,OMS_TALLA_BOYS!O:O),
   _xlfn.XLOOKUP(B60,OMS_TALLA_GIRLS!B:B,OMS_TALLA_GIRLS!O:O)
),
"P85–P95",
"&gt;P95"
))))),
""
)</f>
        <v/>
      </c>
      <c r="L60" s="28" t="str">
        <f t="shared" si="6"/>
        <v/>
      </c>
      <c r="M60" s="4" t="str">
        <f t="shared" si="7"/>
        <v/>
      </c>
      <c r="N60" s="4" t="str">
        <f>IF(E60="","",IFERROR(
(
(
D60/
IF(C60="M",
_xlfn.XLOOKUP(B60,OMS_TALLA_BOYS!B:B,OMS_TALLA_BOYS!D:D),
_xlfn.XLOOKUP(B60,OMS_TALLA_GIRLS!B:B,OMS_TALLA_GIRLS!D:D)
)
)
^
IF(C60="M",
_xlfn.XLOOKUP(B60,OMS_TALLA_BOYS!B:B,OMS_TALLA_BOYS!C:C),
_xlfn.XLOOKUP(B60,OMS_TALLA_GIRLS!B:B,OMS_TALLA_GIRLS!C:C)
)
-1
)
/
(
IF(C60="M",
_xlfn.XLOOKUP(B60,OMS_TALLA_BOYS!B:B,OMS_TALLA_BOYS!C:C),
_xlfn.XLOOKUP(B60,OMS_TALLA_GIRLS!B:B,OMS_TALLA_GIRLS!C:C)
)
*
IF(C60="M",
_xlfn.XLOOKUP(B60,OMS_TALLA_BOYS!B:B,OMS_TALLA_BOYS!E:E),
_xlfn.XLOOKUP(B60,OMS_TALLA_GIRLS!B:B,OMS_TALLA_GIRLS!E:E)
)
),
""))</f>
        <v/>
      </c>
      <c r="O60" s="4" t="str">
        <f t="shared" si="20"/>
        <v/>
      </c>
      <c r="P60" s="9" t="str">
        <f t="shared" si="21"/>
        <v/>
      </c>
      <c r="Q60" s="28" t="str">
        <f t="shared" si="14"/>
        <v/>
      </c>
      <c r="R60" s="28" t="str">
        <f t="shared" si="15"/>
        <v/>
      </c>
      <c r="S60" s="28" t="str">
        <f t="shared" si="13"/>
        <v/>
      </c>
      <c r="T60" s="28" t="str">
        <f t="shared" si="22"/>
        <v/>
      </c>
    </row>
    <row r="61" spans="1:20" x14ac:dyDescent="0.35">
      <c r="A61" s="5"/>
      <c r="B61" s="33" t="str">
        <f t="shared" si="3"/>
        <v/>
      </c>
      <c r="C61" s="5"/>
      <c r="D61" s="54"/>
      <c r="E61" s="5" t="str">
        <f t="shared" si="4"/>
        <v/>
      </c>
      <c r="F61" s="5"/>
      <c r="G61" s="8" t="str">
        <f t="shared" si="16"/>
        <v/>
      </c>
      <c r="H61" s="27" t="str">
        <f t="shared" si="17"/>
        <v/>
      </c>
      <c r="I61" s="5" t="str">
        <f t="shared" si="18"/>
        <v/>
      </c>
      <c r="J61" s="5" t="str">
        <f t="shared" si="19"/>
        <v/>
      </c>
      <c r="K61" s="5" t="str">
        <f>IFERROR(
IF(
D61 &lt;
IF(C61="M",
   _xlfn.XLOOKUP(B61,OMS_TALLA_BOYS!B:B,OMS_TALLA_BOYS!K:K),
   _xlfn.XLOOKUP(B61,OMS_TALLA_GIRLS!B:B,OMS_TALLA_GIRLS!K:K)
),
"&lt;P25",
IF(
D61 &lt;
IF(C61="M",
   _xlfn.XLOOKUP(B61,OMS_TALLA_BOYS!B:B,OMS_TALLA_BOYS!L:L),
   _xlfn.XLOOKUP(B61,OMS_TALLA_GIRLS!B:B,OMS_TALLA_GIRLS!L:L)
),
"P25–P50",
IF(
D61 &lt;
IF(C61="M",
   _xlfn.XLOOKUP(B61,OMS_TALLA_BOYS!B:B,OMS_TALLA_BOYS!M:M),
   _xlfn.XLOOKUP(B61,OMS_TALLA_GIRLS!B:B,OMS_TALLA_GIRLS!M:M)
),
"P50–P75",
IF(
D61 &lt;
IF(C61="M",
   _xlfn.XLOOKUP(B61,OMS_TALLA_BOYS!B:B,OMS_TALLA_BOYS!N:N),
   _xlfn.XLOOKUP(B61,OMS_TALLA_GIRLS!B:B,OMS_TALLA_GIRLS!N:N)
),
"P75–P85",
IF(
D61 &lt;
IF(C61="M",
   _xlfn.XLOOKUP(B61,OMS_TALLA_BOYS!B:B,OMS_TALLA_BOYS!O:O),
   _xlfn.XLOOKUP(B61,OMS_TALLA_GIRLS!B:B,OMS_TALLA_GIRLS!O:O)
),
"P85–P95",
"&gt;P95"
))))),
""
)</f>
        <v/>
      </c>
      <c r="L61" s="27" t="str">
        <f t="shared" si="6"/>
        <v/>
      </c>
      <c r="M61" s="5" t="str">
        <f t="shared" si="7"/>
        <v/>
      </c>
      <c r="N61" s="5" t="str">
        <f>IF(E61="","",IFERROR(
(
(
D61/
IF(C61="M",
_xlfn.XLOOKUP(B61,OMS_TALLA_BOYS!B:B,OMS_TALLA_BOYS!D:D),
_xlfn.XLOOKUP(B61,OMS_TALLA_GIRLS!B:B,OMS_TALLA_GIRLS!D:D)
)
)
^
IF(C61="M",
_xlfn.XLOOKUP(B61,OMS_TALLA_BOYS!B:B,OMS_TALLA_BOYS!C:C),
_xlfn.XLOOKUP(B61,OMS_TALLA_GIRLS!B:B,OMS_TALLA_GIRLS!C:C)
)
-1
)
/
(
IF(C61="M",
_xlfn.XLOOKUP(B61,OMS_TALLA_BOYS!B:B,OMS_TALLA_BOYS!C:C),
_xlfn.XLOOKUP(B61,OMS_TALLA_GIRLS!B:B,OMS_TALLA_GIRLS!C:C)
)
*
IF(C61="M",
_xlfn.XLOOKUP(B61,OMS_TALLA_BOYS!B:B,OMS_TALLA_BOYS!E:E),
_xlfn.XLOOKUP(B61,OMS_TALLA_GIRLS!B:B,OMS_TALLA_GIRLS!E:E)
)
),
""))</f>
        <v/>
      </c>
      <c r="O61" s="5" t="str">
        <f t="shared" si="20"/>
        <v/>
      </c>
      <c r="P61" s="8" t="str">
        <f t="shared" si="21"/>
        <v/>
      </c>
      <c r="Q61" s="27" t="str">
        <f t="shared" si="14"/>
        <v/>
      </c>
      <c r="R61" s="27" t="str">
        <f t="shared" si="15"/>
        <v/>
      </c>
      <c r="S61" s="27" t="str">
        <f t="shared" si="13"/>
        <v/>
      </c>
      <c r="T61" s="27" t="str">
        <f t="shared" si="22"/>
        <v/>
      </c>
    </row>
    <row r="62" spans="1:20" x14ac:dyDescent="0.35">
      <c r="A62" s="4"/>
      <c r="B62" s="34" t="str">
        <f t="shared" si="3"/>
        <v/>
      </c>
      <c r="C62" s="4"/>
      <c r="D62" s="55"/>
      <c r="E62" s="4" t="str">
        <f t="shared" si="4"/>
        <v/>
      </c>
      <c r="F62" s="4"/>
      <c r="G62" s="9" t="str">
        <f t="shared" si="16"/>
        <v/>
      </c>
      <c r="H62" s="28" t="str">
        <f t="shared" si="17"/>
        <v/>
      </c>
      <c r="I62" s="4" t="str">
        <f t="shared" si="18"/>
        <v/>
      </c>
      <c r="J62" s="4" t="str">
        <f t="shared" si="19"/>
        <v/>
      </c>
      <c r="K62" s="4" t="str">
        <f>IFERROR(
IF(
D62 &lt;
IF(C62="M",
   _xlfn.XLOOKUP(B62,OMS_TALLA_BOYS!B:B,OMS_TALLA_BOYS!K:K),
   _xlfn.XLOOKUP(B62,OMS_TALLA_GIRLS!B:B,OMS_TALLA_GIRLS!K:K)
),
"&lt;P25",
IF(
D62 &lt;
IF(C62="M",
   _xlfn.XLOOKUP(B62,OMS_TALLA_BOYS!B:B,OMS_TALLA_BOYS!L:L),
   _xlfn.XLOOKUP(B62,OMS_TALLA_GIRLS!B:B,OMS_TALLA_GIRLS!L:L)
),
"P25–P50",
IF(
D62 &lt;
IF(C62="M",
   _xlfn.XLOOKUP(B62,OMS_TALLA_BOYS!B:B,OMS_TALLA_BOYS!M:M),
   _xlfn.XLOOKUP(B62,OMS_TALLA_GIRLS!B:B,OMS_TALLA_GIRLS!M:M)
),
"P50–P75",
IF(
D62 &lt;
IF(C62="M",
   _xlfn.XLOOKUP(B62,OMS_TALLA_BOYS!B:B,OMS_TALLA_BOYS!N:N),
   _xlfn.XLOOKUP(B62,OMS_TALLA_GIRLS!B:B,OMS_TALLA_GIRLS!N:N)
),
"P75–P85",
IF(
D62 &lt;
IF(C62="M",
   _xlfn.XLOOKUP(B62,OMS_TALLA_BOYS!B:B,OMS_TALLA_BOYS!O:O),
   _xlfn.XLOOKUP(B62,OMS_TALLA_GIRLS!B:B,OMS_TALLA_GIRLS!O:O)
),
"P85–P95",
"&gt;P95"
))))),
""
)</f>
        <v/>
      </c>
      <c r="L62" s="28" t="str">
        <f t="shared" si="6"/>
        <v/>
      </c>
      <c r="M62" s="4" t="str">
        <f t="shared" si="7"/>
        <v/>
      </c>
      <c r="N62" s="4" t="str">
        <f>IF(E62="","",IFERROR(
(
(
D62/
IF(C62="M",
_xlfn.XLOOKUP(B62,OMS_TALLA_BOYS!B:B,OMS_TALLA_BOYS!D:D),
_xlfn.XLOOKUP(B62,OMS_TALLA_GIRLS!B:B,OMS_TALLA_GIRLS!D:D)
)
)
^
IF(C62="M",
_xlfn.XLOOKUP(B62,OMS_TALLA_BOYS!B:B,OMS_TALLA_BOYS!C:C),
_xlfn.XLOOKUP(B62,OMS_TALLA_GIRLS!B:B,OMS_TALLA_GIRLS!C:C)
)
-1
)
/
(
IF(C62="M",
_xlfn.XLOOKUP(B62,OMS_TALLA_BOYS!B:B,OMS_TALLA_BOYS!C:C),
_xlfn.XLOOKUP(B62,OMS_TALLA_GIRLS!B:B,OMS_TALLA_GIRLS!C:C)
)
*
IF(C62="M",
_xlfn.XLOOKUP(B62,OMS_TALLA_BOYS!B:B,OMS_TALLA_BOYS!E:E),
_xlfn.XLOOKUP(B62,OMS_TALLA_GIRLS!B:B,OMS_TALLA_GIRLS!E:E)
)
),
""))</f>
        <v/>
      </c>
      <c r="O62" s="4" t="str">
        <f t="shared" si="20"/>
        <v/>
      </c>
      <c r="P62" s="9" t="str">
        <f t="shared" si="21"/>
        <v/>
      </c>
      <c r="Q62" s="28" t="str">
        <f t="shared" si="14"/>
        <v/>
      </c>
      <c r="R62" s="28" t="str">
        <f t="shared" si="15"/>
        <v/>
      </c>
      <c r="S62" s="28" t="str">
        <f t="shared" si="13"/>
        <v/>
      </c>
      <c r="T62" s="28" t="str">
        <f t="shared" si="22"/>
        <v/>
      </c>
    </row>
    <row r="63" spans="1:20" x14ac:dyDescent="0.35">
      <c r="A63" s="5"/>
      <c r="B63" s="33" t="str">
        <f t="shared" si="3"/>
        <v/>
      </c>
      <c r="C63" s="5"/>
      <c r="D63" s="54"/>
      <c r="E63" s="5" t="str">
        <f t="shared" si="4"/>
        <v/>
      </c>
      <c r="F63" s="5"/>
      <c r="G63" s="8" t="str">
        <f t="shared" si="16"/>
        <v/>
      </c>
      <c r="H63" s="27" t="str">
        <f t="shared" si="17"/>
        <v/>
      </c>
      <c r="I63" s="5" t="str">
        <f t="shared" si="18"/>
        <v/>
      </c>
      <c r="J63" s="5" t="str">
        <f t="shared" si="19"/>
        <v/>
      </c>
      <c r="K63" s="5" t="str">
        <f>IFERROR(
IF(
D63 &lt;
IF(C63="M",
   _xlfn.XLOOKUP(B63,OMS_TALLA_BOYS!B:B,OMS_TALLA_BOYS!K:K),
   _xlfn.XLOOKUP(B63,OMS_TALLA_GIRLS!B:B,OMS_TALLA_GIRLS!K:K)
),
"&lt;P25",
IF(
D63 &lt;
IF(C63="M",
   _xlfn.XLOOKUP(B63,OMS_TALLA_BOYS!B:B,OMS_TALLA_BOYS!L:L),
   _xlfn.XLOOKUP(B63,OMS_TALLA_GIRLS!B:B,OMS_TALLA_GIRLS!L:L)
),
"P25–P50",
IF(
D63 &lt;
IF(C63="M",
   _xlfn.XLOOKUP(B63,OMS_TALLA_BOYS!B:B,OMS_TALLA_BOYS!M:M),
   _xlfn.XLOOKUP(B63,OMS_TALLA_GIRLS!B:B,OMS_TALLA_GIRLS!M:M)
),
"P50–P75",
IF(
D63 &lt;
IF(C63="M",
   _xlfn.XLOOKUP(B63,OMS_TALLA_BOYS!B:B,OMS_TALLA_BOYS!N:N),
   _xlfn.XLOOKUP(B63,OMS_TALLA_GIRLS!B:B,OMS_TALLA_GIRLS!N:N)
),
"P75–P85",
IF(
D63 &lt;
IF(C63="M",
   _xlfn.XLOOKUP(B63,OMS_TALLA_BOYS!B:B,OMS_TALLA_BOYS!O:O),
   _xlfn.XLOOKUP(B63,OMS_TALLA_GIRLS!B:B,OMS_TALLA_GIRLS!O:O)
),
"P85–P95",
"&gt;P95"
))))),
""
)</f>
        <v/>
      </c>
      <c r="L63" s="27" t="str">
        <f t="shared" si="6"/>
        <v/>
      </c>
      <c r="M63" s="5" t="str">
        <f t="shared" si="7"/>
        <v/>
      </c>
      <c r="N63" s="5" t="str">
        <f>IF(E63="","",IFERROR(
(
(
D63/
IF(C63="M",
_xlfn.XLOOKUP(B63,OMS_TALLA_BOYS!B:B,OMS_TALLA_BOYS!D:D),
_xlfn.XLOOKUP(B63,OMS_TALLA_GIRLS!B:B,OMS_TALLA_GIRLS!D:D)
)
)
^
IF(C63="M",
_xlfn.XLOOKUP(B63,OMS_TALLA_BOYS!B:B,OMS_TALLA_BOYS!C:C),
_xlfn.XLOOKUP(B63,OMS_TALLA_GIRLS!B:B,OMS_TALLA_GIRLS!C:C)
)
-1
)
/
(
IF(C63="M",
_xlfn.XLOOKUP(B63,OMS_TALLA_BOYS!B:B,OMS_TALLA_BOYS!C:C),
_xlfn.XLOOKUP(B63,OMS_TALLA_GIRLS!B:B,OMS_TALLA_GIRLS!C:C)
)
*
IF(C63="M",
_xlfn.XLOOKUP(B63,OMS_TALLA_BOYS!B:B,OMS_TALLA_BOYS!E:E),
_xlfn.XLOOKUP(B63,OMS_TALLA_GIRLS!B:B,OMS_TALLA_GIRLS!E:E)
)
),
""))</f>
        <v/>
      </c>
      <c r="O63" s="5" t="str">
        <f t="shared" si="20"/>
        <v/>
      </c>
      <c r="P63" s="8" t="str">
        <f t="shared" si="21"/>
        <v/>
      </c>
      <c r="Q63" s="27" t="str">
        <f t="shared" si="14"/>
        <v/>
      </c>
      <c r="R63" s="27" t="str">
        <f t="shared" si="15"/>
        <v/>
      </c>
      <c r="S63" s="27" t="str">
        <f t="shared" si="13"/>
        <v/>
      </c>
      <c r="T63" s="27" t="str">
        <f t="shared" si="22"/>
        <v/>
      </c>
    </row>
    <row r="64" spans="1:20" x14ac:dyDescent="0.35">
      <c r="A64" s="4"/>
      <c r="B64" s="34" t="str">
        <f t="shared" si="3"/>
        <v/>
      </c>
      <c r="C64" s="4"/>
      <c r="D64" s="55"/>
      <c r="E64" s="4" t="str">
        <f t="shared" si="4"/>
        <v/>
      </c>
      <c r="F64" s="4"/>
      <c r="G64" s="9" t="str">
        <f t="shared" si="16"/>
        <v/>
      </c>
      <c r="H64" s="28" t="str">
        <f t="shared" si="17"/>
        <v/>
      </c>
      <c r="I64" s="4" t="str">
        <f t="shared" si="18"/>
        <v/>
      </c>
      <c r="J64" s="4" t="str">
        <f t="shared" si="19"/>
        <v/>
      </c>
      <c r="K64" s="4" t="str">
        <f>IFERROR(
IF(
D64 &lt;
IF(C64="M",
   _xlfn.XLOOKUP(B64,OMS_TALLA_BOYS!B:B,OMS_TALLA_BOYS!K:K),
   _xlfn.XLOOKUP(B64,OMS_TALLA_GIRLS!B:B,OMS_TALLA_GIRLS!K:K)
),
"&lt;P25",
IF(
D64 &lt;
IF(C64="M",
   _xlfn.XLOOKUP(B64,OMS_TALLA_BOYS!B:B,OMS_TALLA_BOYS!L:L),
   _xlfn.XLOOKUP(B64,OMS_TALLA_GIRLS!B:B,OMS_TALLA_GIRLS!L:L)
),
"P25–P50",
IF(
D64 &lt;
IF(C64="M",
   _xlfn.XLOOKUP(B64,OMS_TALLA_BOYS!B:B,OMS_TALLA_BOYS!M:M),
   _xlfn.XLOOKUP(B64,OMS_TALLA_GIRLS!B:B,OMS_TALLA_GIRLS!M:M)
),
"P50–P75",
IF(
D64 &lt;
IF(C64="M",
   _xlfn.XLOOKUP(B64,OMS_TALLA_BOYS!B:B,OMS_TALLA_BOYS!N:N),
   _xlfn.XLOOKUP(B64,OMS_TALLA_GIRLS!B:B,OMS_TALLA_GIRLS!N:N)
),
"P75–P85",
IF(
D64 &lt;
IF(C64="M",
   _xlfn.XLOOKUP(B64,OMS_TALLA_BOYS!B:B,OMS_TALLA_BOYS!O:O),
   _xlfn.XLOOKUP(B64,OMS_TALLA_GIRLS!B:B,OMS_TALLA_GIRLS!O:O)
),
"P85–P95",
"&gt;P95"
))))),
""
)</f>
        <v/>
      </c>
      <c r="L64" s="28" t="str">
        <f t="shared" si="6"/>
        <v/>
      </c>
      <c r="M64" s="4" t="str">
        <f t="shared" si="7"/>
        <v/>
      </c>
      <c r="N64" s="4" t="str">
        <f>IF(E64="","",IFERROR(
(
(
D64/
IF(C64="M",
_xlfn.XLOOKUP(B64,OMS_TALLA_BOYS!B:B,OMS_TALLA_BOYS!D:D),
_xlfn.XLOOKUP(B64,OMS_TALLA_GIRLS!B:B,OMS_TALLA_GIRLS!D:D)
)
)
^
IF(C64="M",
_xlfn.XLOOKUP(B64,OMS_TALLA_BOYS!B:B,OMS_TALLA_BOYS!C:C),
_xlfn.XLOOKUP(B64,OMS_TALLA_GIRLS!B:B,OMS_TALLA_GIRLS!C:C)
)
-1
)
/
(
IF(C64="M",
_xlfn.XLOOKUP(B64,OMS_TALLA_BOYS!B:B,OMS_TALLA_BOYS!C:C),
_xlfn.XLOOKUP(B64,OMS_TALLA_GIRLS!B:B,OMS_TALLA_GIRLS!C:C)
)
*
IF(C64="M",
_xlfn.XLOOKUP(B64,OMS_TALLA_BOYS!B:B,OMS_TALLA_BOYS!E:E),
_xlfn.XLOOKUP(B64,OMS_TALLA_GIRLS!B:B,OMS_TALLA_GIRLS!E:E)
)
),
""))</f>
        <v/>
      </c>
      <c r="O64" s="4" t="str">
        <f t="shared" si="20"/>
        <v/>
      </c>
      <c r="P64" s="9" t="str">
        <f t="shared" si="21"/>
        <v/>
      </c>
      <c r="Q64" s="28" t="str">
        <f t="shared" si="14"/>
        <v/>
      </c>
      <c r="R64" s="28" t="str">
        <f t="shared" si="15"/>
        <v/>
      </c>
      <c r="S64" s="28" t="str">
        <f t="shared" si="13"/>
        <v/>
      </c>
      <c r="T64" s="28" t="str">
        <f t="shared" si="22"/>
        <v/>
      </c>
    </row>
    <row r="65" spans="1:20" x14ac:dyDescent="0.35">
      <c r="A65" s="5"/>
      <c r="B65" s="33" t="str">
        <f t="shared" si="3"/>
        <v/>
      </c>
      <c r="C65" s="5"/>
      <c r="D65" s="54"/>
      <c r="E65" s="5" t="str">
        <f t="shared" si="4"/>
        <v/>
      </c>
      <c r="F65" s="5"/>
      <c r="G65" s="8" t="str">
        <f t="shared" si="16"/>
        <v/>
      </c>
      <c r="H65" s="27" t="str">
        <f t="shared" si="17"/>
        <v/>
      </c>
      <c r="I65" s="5" t="str">
        <f t="shared" si="18"/>
        <v/>
      </c>
      <c r="J65" s="5" t="str">
        <f t="shared" si="19"/>
        <v/>
      </c>
      <c r="K65" s="5" t="str">
        <f>IFERROR(
IF(
D65 &lt;
IF(C65="M",
   _xlfn.XLOOKUP(B65,OMS_TALLA_BOYS!B:B,OMS_TALLA_BOYS!K:K),
   _xlfn.XLOOKUP(B65,OMS_TALLA_GIRLS!B:B,OMS_TALLA_GIRLS!K:K)
),
"&lt;P25",
IF(
D65 &lt;
IF(C65="M",
   _xlfn.XLOOKUP(B65,OMS_TALLA_BOYS!B:B,OMS_TALLA_BOYS!L:L),
   _xlfn.XLOOKUP(B65,OMS_TALLA_GIRLS!B:B,OMS_TALLA_GIRLS!L:L)
),
"P25–P50",
IF(
D65 &lt;
IF(C65="M",
   _xlfn.XLOOKUP(B65,OMS_TALLA_BOYS!B:B,OMS_TALLA_BOYS!M:M),
   _xlfn.XLOOKUP(B65,OMS_TALLA_GIRLS!B:B,OMS_TALLA_GIRLS!M:M)
),
"P50–P75",
IF(
D65 &lt;
IF(C65="M",
   _xlfn.XLOOKUP(B65,OMS_TALLA_BOYS!B:B,OMS_TALLA_BOYS!N:N),
   _xlfn.XLOOKUP(B65,OMS_TALLA_GIRLS!B:B,OMS_TALLA_GIRLS!N:N)
),
"P75–P85",
IF(
D65 &lt;
IF(C65="M",
   _xlfn.XLOOKUP(B65,OMS_TALLA_BOYS!B:B,OMS_TALLA_BOYS!O:O),
   _xlfn.XLOOKUP(B65,OMS_TALLA_GIRLS!B:B,OMS_TALLA_GIRLS!O:O)
),
"P85–P95",
"&gt;P95"
))))),
""
)</f>
        <v/>
      </c>
      <c r="L65" s="27" t="str">
        <f t="shared" si="6"/>
        <v/>
      </c>
      <c r="M65" s="5" t="str">
        <f t="shared" si="7"/>
        <v/>
      </c>
      <c r="N65" s="5" t="str">
        <f>IF(E65="","",IFERROR(
(
(
D65/
IF(C65="M",
_xlfn.XLOOKUP(B65,OMS_TALLA_BOYS!B:B,OMS_TALLA_BOYS!D:D),
_xlfn.XLOOKUP(B65,OMS_TALLA_GIRLS!B:B,OMS_TALLA_GIRLS!D:D)
)
)
^
IF(C65="M",
_xlfn.XLOOKUP(B65,OMS_TALLA_BOYS!B:B,OMS_TALLA_BOYS!C:C),
_xlfn.XLOOKUP(B65,OMS_TALLA_GIRLS!B:B,OMS_TALLA_GIRLS!C:C)
)
-1
)
/
(
IF(C65="M",
_xlfn.XLOOKUP(B65,OMS_TALLA_BOYS!B:B,OMS_TALLA_BOYS!C:C),
_xlfn.XLOOKUP(B65,OMS_TALLA_GIRLS!B:B,OMS_TALLA_GIRLS!C:C)
)
*
IF(C65="M",
_xlfn.XLOOKUP(B65,OMS_TALLA_BOYS!B:B,OMS_TALLA_BOYS!E:E),
_xlfn.XLOOKUP(B65,OMS_TALLA_GIRLS!B:B,OMS_TALLA_GIRLS!E:E)
)
),
""))</f>
        <v/>
      </c>
      <c r="O65" s="5" t="str">
        <f t="shared" si="20"/>
        <v/>
      </c>
      <c r="P65" s="8" t="str">
        <f t="shared" si="21"/>
        <v/>
      </c>
      <c r="Q65" s="27" t="str">
        <f t="shared" si="14"/>
        <v/>
      </c>
      <c r="R65" s="27" t="str">
        <f t="shared" si="15"/>
        <v/>
      </c>
      <c r="S65" s="27" t="str">
        <f t="shared" si="13"/>
        <v/>
      </c>
      <c r="T65" s="27" t="str">
        <f t="shared" si="22"/>
        <v/>
      </c>
    </row>
    <row r="66" spans="1:20" x14ac:dyDescent="0.35">
      <c r="A66" s="4"/>
      <c r="B66" s="34" t="str">
        <f t="shared" si="3"/>
        <v/>
      </c>
      <c r="C66" s="4"/>
      <c r="D66" s="55"/>
      <c r="E66" s="4" t="str">
        <f t="shared" si="4"/>
        <v/>
      </c>
      <c r="F66" s="4"/>
      <c r="G66" s="9" t="str">
        <f t="shared" si="16"/>
        <v/>
      </c>
      <c r="H66" s="28" t="str">
        <f t="shared" si="17"/>
        <v/>
      </c>
      <c r="I66" s="4" t="str">
        <f t="shared" si="18"/>
        <v/>
      </c>
      <c r="J66" s="4" t="str">
        <f t="shared" si="19"/>
        <v/>
      </c>
      <c r="K66" s="4" t="str">
        <f>IFERROR(
IF(
D66 &lt;
IF(C66="M",
   _xlfn.XLOOKUP(B66,OMS_TALLA_BOYS!B:B,OMS_TALLA_BOYS!K:K),
   _xlfn.XLOOKUP(B66,OMS_TALLA_GIRLS!B:B,OMS_TALLA_GIRLS!K:K)
),
"&lt;P25",
IF(
D66 &lt;
IF(C66="M",
   _xlfn.XLOOKUP(B66,OMS_TALLA_BOYS!B:B,OMS_TALLA_BOYS!L:L),
   _xlfn.XLOOKUP(B66,OMS_TALLA_GIRLS!B:B,OMS_TALLA_GIRLS!L:L)
),
"P25–P50",
IF(
D66 &lt;
IF(C66="M",
   _xlfn.XLOOKUP(B66,OMS_TALLA_BOYS!B:B,OMS_TALLA_BOYS!M:M),
   _xlfn.XLOOKUP(B66,OMS_TALLA_GIRLS!B:B,OMS_TALLA_GIRLS!M:M)
),
"P50–P75",
IF(
D66 &lt;
IF(C66="M",
   _xlfn.XLOOKUP(B66,OMS_TALLA_BOYS!B:B,OMS_TALLA_BOYS!N:N),
   _xlfn.XLOOKUP(B66,OMS_TALLA_GIRLS!B:B,OMS_TALLA_GIRLS!N:N)
),
"P75–P85",
IF(
D66 &lt;
IF(C66="M",
   _xlfn.XLOOKUP(B66,OMS_TALLA_BOYS!B:B,OMS_TALLA_BOYS!O:O),
   _xlfn.XLOOKUP(B66,OMS_TALLA_GIRLS!B:B,OMS_TALLA_GIRLS!O:O)
),
"P85–P95",
"&gt;P95"
))))),
""
)</f>
        <v/>
      </c>
      <c r="L66" s="28" t="str">
        <f t="shared" si="6"/>
        <v/>
      </c>
      <c r="M66" s="4" t="str">
        <f t="shared" si="7"/>
        <v/>
      </c>
      <c r="N66" s="4" t="str">
        <f>IF(E66="","",IFERROR(
(
(
D66/
IF(C66="M",
_xlfn.XLOOKUP(B66,OMS_TALLA_BOYS!B:B,OMS_TALLA_BOYS!D:D),
_xlfn.XLOOKUP(B66,OMS_TALLA_GIRLS!B:B,OMS_TALLA_GIRLS!D:D)
)
)
^
IF(C66="M",
_xlfn.XLOOKUP(B66,OMS_TALLA_BOYS!B:B,OMS_TALLA_BOYS!C:C),
_xlfn.XLOOKUP(B66,OMS_TALLA_GIRLS!B:B,OMS_TALLA_GIRLS!C:C)
)
-1
)
/
(
IF(C66="M",
_xlfn.XLOOKUP(B66,OMS_TALLA_BOYS!B:B,OMS_TALLA_BOYS!C:C),
_xlfn.XLOOKUP(B66,OMS_TALLA_GIRLS!B:B,OMS_TALLA_GIRLS!C:C)
)
*
IF(C66="M",
_xlfn.XLOOKUP(B66,OMS_TALLA_BOYS!B:B,OMS_TALLA_BOYS!E:E),
_xlfn.XLOOKUP(B66,OMS_TALLA_GIRLS!B:B,OMS_TALLA_GIRLS!E:E)
)
),
""))</f>
        <v/>
      </c>
      <c r="O66" s="4" t="str">
        <f t="shared" si="20"/>
        <v/>
      </c>
      <c r="P66" s="9" t="str">
        <f t="shared" si="21"/>
        <v/>
      </c>
      <c r="Q66" s="28" t="str">
        <f t="shared" si="14"/>
        <v/>
      </c>
      <c r="R66" s="28" t="str">
        <f t="shared" si="15"/>
        <v/>
      </c>
      <c r="S66" s="28" t="str">
        <f t="shared" si="13"/>
        <v/>
      </c>
      <c r="T66" s="28" t="str">
        <f t="shared" si="22"/>
        <v/>
      </c>
    </row>
    <row r="67" spans="1:20" x14ac:dyDescent="0.35">
      <c r="A67" s="5"/>
      <c r="B67" s="33" t="str">
        <f t="shared" si="3"/>
        <v/>
      </c>
      <c r="C67" s="5"/>
      <c r="D67" s="54"/>
      <c r="E67" s="5" t="str">
        <f t="shared" si="4"/>
        <v/>
      </c>
      <c r="F67" s="5"/>
      <c r="G67" s="8" t="str">
        <f t="shared" ref="G67:G98" si="23">IF(E67="","",F67/((D67/100)^2))</f>
        <v/>
      </c>
      <c r="H67" s="27" t="str">
        <f t="shared" ref="H67:H98" si="24">IF(E67="","",IF(G67&lt;18.5,"🔵 Bajo",IF(G67&lt;25,"🟢 Saludable","🔴 Alto")))</f>
        <v/>
      </c>
      <c r="I67" s="5" t="str">
        <f t="shared" ref="I67:I81" si="25">IF(E67="","",IF(G67&lt;18.5,"&lt;P10",IF(G67&lt;25,"P25–P85","&gt;P95")))</f>
        <v/>
      </c>
      <c r="J67" s="5" t="str">
        <f t="shared" si="19"/>
        <v/>
      </c>
      <c r="K67" s="5" t="str">
        <f>IFERROR(
IF(
D67 &lt;
IF(C67="M",
   _xlfn.XLOOKUP(B67,OMS_TALLA_BOYS!B:B,OMS_TALLA_BOYS!K:K),
   _xlfn.XLOOKUP(B67,OMS_TALLA_GIRLS!B:B,OMS_TALLA_GIRLS!K:K)
),
"&lt;P25",
IF(
D67 &lt;
IF(C67="M",
   _xlfn.XLOOKUP(B67,OMS_TALLA_BOYS!B:B,OMS_TALLA_BOYS!L:L),
   _xlfn.XLOOKUP(B67,OMS_TALLA_GIRLS!B:B,OMS_TALLA_GIRLS!L:L)
),
"P25–P50",
IF(
D67 &lt;
IF(C67="M",
   _xlfn.XLOOKUP(B67,OMS_TALLA_BOYS!B:B,OMS_TALLA_BOYS!M:M),
   _xlfn.XLOOKUP(B67,OMS_TALLA_GIRLS!B:B,OMS_TALLA_GIRLS!M:M)
),
"P50–P75",
IF(
D67 &lt;
IF(C67="M",
   _xlfn.XLOOKUP(B67,OMS_TALLA_BOYS!B:B,OMS_TALLA_BOYS!N:N),
   _xlfn.XLOOKUP(B67,OMS_TALLA_GIRLS!B:B,OMS_TALLA_GIRLS!N:N)
),
"P75–P85",
IF(
D67 &lt;
IF(C67="M",
   _xlfn.XLOOKUP(B67,OMS_TALLA_BOYS!B:B,OMS_TALLA_BOYS!O:O),
   _xlfn.XLOOKUP(B67,OMS_TALLA_GIRLS!B:B,OMS_TALLA_GIRLS!O:O)
),
"P85–P95",
"&gt;P95"
))))),
""
)</f>
        <v/>
      </c>
      <c r="L67" s="27" t="str">
        <f t="shared" si="6"/>
        <v/>
      </c>
      <c r="M67" s="5" t="str">
        <f t="shared" si="7"/>
        <v/>
      </c>
      <c r="N67" s="5" t="str">
        <f>IF(E67="","",IFERROR(
(
(
D67/
IF(C67="M",
_xlfn.XLOOKUP(B67,OMS_TALLA_BOYS!B:B,OMS_TALLA_BOYS!D:D),
_xlfn.XLOOKUP(B67,OMS_TALLA_GIRLS!B:B,OMS_TALLA_GIRLS!D:D)
)
)
^
IF(C67="M",
_xlfn.XLOOKUP(B67,OMS_TALLA_BOYS!B:B,OMS_TALLA_BOYS!C:C),
_xlfn.XLOOKUP(B67,OMS_TALLA_GIRLS!B:B,OMS_TALLA_GIRLS!C:C)
)
-1
)
/
(
IF(C67="M",
_xlfn.XLOOKUP(B67,OMS_TALLA_BOYS!B:B,OMS_TALLA_BOYS!C:C),
_xlfn.XLOOKUP(B67,OMS_TALLA_GIRLS!B:B,OMS_TALLA_GIRLS!C:C)
)
*
IF(C67="M",
_xlfn.XLOOKUP(B67,OMS_TALLA_BOYS!B:B,OMS_TALLA_BOYS!E:E),
_xlfn.XLOOKUP(B67,OMS_TALLA_GIRLS!B:B,OMS_TALLA_GIRLS!E:E)
)
),
""))</f>
        <v/>
      </c>
      <c r="O67" s="5" t="str">
        <f t="shared" si="20"/>
        <v/>
      </c>
      <c r="P67" s="8" t="str">
        <f t="shared" si="21"/>
        <v/>
      </c>
      <c r="Q67" s="27" t="str">
        <f t="shared" si="14"/>
        <v/>
      </c>
      <c r="R67" s="27" t="str">
        <f t="shared" si="15"/>
        <v/>
      </c>
      <c r="S67" s="27" t="str">
        <f t="shared" si="13"/>
        <v/>
      </c>
      <c r="T67" s="27" t="str">
        <f t="shared" si="22"/>
        <v/>
      </c>
    </row>
    <row r="68" spans="1:20" x14ac:dyDescent="0.35">
      <c r="A68" s="4"/>
      <c r="B68" s="34" t="str">
        <f t="shared" ref="B68:B81" si="26">IF(A68="","",DATEDIF($B$1,A68,"m"))</f>
        <v/>
      </c>
      <c r="C68" s="4"/>
      <c r="D68" s="55"/>
      <c r="E68" s="4" t="str">
        <f t="shared" ref="E68:E81" si="27">IF(F68="","",INT(YEAR(A68)-YEAR($B$1)-IF(OR(MONTH(A68)&lt;MONTH($B$1),AND(MONTH(A68)=MONTH($B$1),DAY(A68)&lt;DAY($B$1))),1,0))
&amp;" años, "&amp;
INT(
MOD(MONTH(A68)-MONTH($B$1)-IF(DAY(A68)&lt;DAY($B$1),1,0)+12,12)
)
&amp;" meses y "&amp;
DAY(A68-DATE(
YEAR(A68)-IF(OR(MONTH(A68)&lt;MONTH($B$1),AND(MONTH(A68)=MONTH($B$1),DAY(A68)&lt;DAY($B$1))),1,0),
MONTH(A68)-IF(DAY(A68)&lt;DAY($B$1),1,0),
DAY($B$1)
))
&amp;" días")</f>
        <v/>
      </c>
      <c r="F68" s="4"/>
      <c r="G68" s="9" t="str">
        <f t="shared" si="23"/>
        <v/>
      </c>
      <c r="H68" s="28" t="str">
        <f t="shared" si="24"/>
        <v/>
      </c>
      <c r="I68" s="4" t="str">
        <f t="shared" si="25"/>
        <v/>
      </c>
      <c r="J68" s="4" t="str">
        <f t="shared" ref="J68:J81" si="28">IF(E68="","",D68-D67)</f>
        <v/>
      </c>
      <c r="K68" s="4" t="str">
        <f>IFERROR(
IF(
D68 &lt;
IF(C68="M",
   _xlfn.XLOOKUP(B68,OMS_TALLA_BOYS!B:B,OMS_TALLA_BOYS!K:K),
   _xlfn.XLOOKUP(B68,OMS_TALLA_GIRLS!B:B,OMS_TALLA_GIRLS!K:K)
),
"&lt;P25",
IF(
D68 &lt;
IF(C68="M",
   _xlfn.XLOOKUP(B68,OMS_TALLA_BOYS!B:B,OMS_TALLA_BOYS!L:L),
   _xlfn.XLOOKUP(B68,OMS_TALLA_GIRLS!B:B,OMS_TALLA_GIRLS!L:L)
),
"P25–P50",
IF(
D68 &lt;
IF(C68="M",
   _xlfn.XLOOKUP(B68,OMS_TALLA_BOYS!B:B,OMS_TALLA_BOYS!M:M),
   _xlfn.XLOOKUP(B68,OMS_TALLA_GIRLS!B:B,OMS_TALLA_GIRLS!M:M)
),
"P50–P75",
IF(
D68 &lt;
IF(C68="M",
   _xlfn.XLOOKUP(B68,OMS_TALLA_BOYS!B:B,OMS_TALLA_BOYS!N:N),
   _xlfn.XLOOKUP(B68,OMS_TALLA_GIRLS!B:B,OMS_TALLA_GIRLS!N:N)
),
"P75–P85",
IF(
D68 &lt;
IF(C68="M",
   _xlfn.XLOOKUP(B68,OMS_TALLA_BOYS!B:B,OMS_TALLA_BOYS!O:O),
   _xlfn.XLOOKUP(B68,OMS_TALLA_GIRLS!B:B,OMS_TALLA_GIRLS!O:O)
),
"P85–P95",
"&gt;P95"
))))),
""
)</f>
        <v/>
      </c>
      <c r="L68" s="28" t="str">
        <f t="shared" ref="L68:L81" si="29">IF(E68="","",ROUND(NORMDIST(N68,0,1,TRUE)*100,1))</f>
        <v/>
      </c>
      <c r="M68" s="4" t="str">
        <f t="shared" ref="M68:M81" si="30">IF(E68="","",IF(K68="&lt;P25","🔵 Baja",
IF(K68="P25–P50","🟢 Normal",
IF(K68="P50–P75","🟢 Normal",
IF(K68="P75–P85","🟡 Alta",
IF(K68="P85–P95","🟠 Muy alta",
"🔴 Extremadamente alta"))))))</f>
        <v/>
      </c>
      <c r="N68" s="4" t="str">
        <f>IF(E68="","",IFERROR(
(
(
D68/
IF(C68="M",
_xlfn.XLOOKUP(B68,OMS_TALLA_BOYS!B:B,OMS_TALLA_BOYS!D:D),
_xlfn.XLOOKUP(B68,OMS_TALLA_GIRLS!B:B,OMS_TALLA_GIRLS!D:D)
)
)
^
IF(C68="M",
_xlfn.XLOOKUP(B68,OMS_TALLA_BOYS!B:B,OMS_TALLA_BOYS!C:C),
_xlfn.XLOOKUP(B68,OMS_TALLA_GIRLS!B:B,OMS_TALLA_GIRLS!C:C)
)
-1
)
/
(
IF(C68="M",
_xlfn.XLOOKUP(B68,OMS_TALLA_BOYS!B:B,OMS_TALLA_BOYS!C:C),
_xlfn.XLOOKUP(B68,OMS_TALLA_GIRLS!B:B,OMS_TALLA_GIRLS!C:C)
)
*
IF(C68="M",
_xlfn.XLOOKUP(B68,OMS_TALLA_BOYS!B:B,OMS_TALLA_BOYS!E:E),
_xlfn.XLOOKUP(B68,OMS_TALLA_GIRLS!B:B,OMS_TALLA_GIRLS!E:E)
)
),
""))</f>
        <v/>
      </c>
      <c r="O68" s="4" t="str">
        <f t="shared" ref="O68:O81" si="31">IF(E68="","",A68-A67)</f>
        <v/>
      </c>
      <c r="P68" s="9" t="str">
        <f t="shared" ref="P68:P99" si="32">IF(E68="","",IF(O68&gt;0,((D68-D67)/O68)*365,""))</f>
        <v/>
      </c>
      <c r="Q68" s="28" t="str">
        <f t="shared" si="14"/>
        <v/>
      </c>
      <c r="R68" s="28" t="str">
        <f t="shared" si="15"/>
        <v/>
      </c>
      <c r="S68" s="28" t="str">
        <f t="shared" si="13"/>
        <v/>
      </c>
      <c r="T68" s="28" t="str">
        <f t="shared" ref="T68:T81" si="33">IF(E68="","",IF(P68&gt;8,"🔴 ALTO (Osgood/Sever)",IF(P68&gt;5,"🟡 MODERADO","🟢 BAJO")))</f>
        <v/>
      </c>
    </row>
    <row r="69" spans="1:20" x14ac:dyDescent="0.35">
      <c r="A69" s="5"/>
      <c r="B69" s="33" t="str">
        <f t="shared" si="26"/>
        <v/>
      </c>
      <c r="C69" s="5"/>
      <c r="D69" s="54"/>
      <c r="E69" s="5" t="str">
        <f t="shared" si="27"/>
        <v/>
      </c>
      <c r="F69" s="5"/>
      <c r="G69" s="8" t="str">
        <f t="shared" si="23"/>
        <v/>
      </c>
      <c r="H69" s="27" t="str">
        <f t="shared" si="24"/>
        <v/>
      </c>
      <c r="I69" s="5" t="str">
        <f t="shared" si="25"/>
        <v/>
      </c>
      <c r="J69" s="5" t="str">
        <f t="shared" si="28"/>
        <v/>
      </c>
      <c r="K69" s="5" t="str">
        <f>IFERROR(
IF(
D69 &lt;
IF(C69="M",
   _xlfn.XLOOKUP(B69,OMS_TALLA_BOYS!B:B,OMS_TALLA_BOYS!K:K),
   _xlfn.XLOOKUP(B69,OMS_TALLA_GIRLS!B:B,OMS_TALLA_GIRLS!K:K)
),
"&lt;P25",
IF(
D69 &lt;
IF(C69="M",
   _xlfn.XLOOKUP(B69,OMS_TALLA_BOYS!B:B,OMS_TALLA_BOYS!L:L),
   _xlfn.XLOOKUP(B69,OMS_TALLA_GIRLS!B:B,OMS_TALLA_GIRLS!L:L)
),
"P25–P50",
IF(
D69 &lt;
IF(C69="M",
   _xlfn.XLOOKUP(B69,OMS_TALLA_BOYS!B:B,OMS_TALLA_BOYS!M:M),
   _xlfn.XLOOKUP(B69,OMS_TALLA_GIRLS!B:B,OMS_TALLA_GIRLS!M:M)
),
"P50–P75",
IF(
D69 &lt;
IF(C69="M",
   _xlfn.XLOOKUP(B69,OMS_TALLA_BOYS!B:B,OMS_TALLA_BOYS!N:N),
   _xlfn.XLOOKUP(B69,OMS_TALLA_GIRLS!B:B,OMS_TALLA_GIRLS!N:N)
),
"P75–P85",
IF(
D69 &lt;
IF(C69="M",
   _xlfn.XLOOKUP(B69,OMS_TALLA_BOYS!B:B,OMS_TALLA_BOYS!O:O),
   _xlfn.XLOOKUP(B69,OMS_TALLA_GIRLS!B:B,OMS_TALLA_GIRLS!O:O)
),
"P85–P95",
"&gt;P95"
))))),
""
)</f>
        <v/>
      </c>
      <c r="L69" s="27" t="str">
        <f t="shared" si="29"/>
        <v/>
      </c>
      <c r="M69" s="5" t="str">
        <f t="shared" si="30"/>
        <v/>
      </c>
      <c r="N69" s="5" t="str">
        <f>IF(E69="","",IFERROR(
(
(
D69/
IF(C69="M",
_xlfn.XLOOKUP(B69,OMS_TALLA_BOYS!B:B,OMS_TALLA_BOYS!D:D),
_xlfn.XLOOKUP(B69,OMS_TALLA_GIRLS!B:B,OMS_TALLA_GIRLS!D:D)
)
)
^
IF(C69="M",
_xlfn.XLOOKUP(B69,OMS_TALLA_BOYS!B:B,OMS_TALLA_BOYS!C:C),
_xlfn.XLOOKUP(B69,OMS_TALLA_GIRLS!B:B,OMS_TALLA_GIRLS!C:C)
)
-1
)
/
(
IF(C69="M",
_xlfn.XLOOKUP(B69,OMS_TALLA_BOYS!B:B,OMS_TALLA_BOYS!C:C),
_xlfn.XLOOKUP(B69,OMS_TALLA_GIRLS!B:B,OMS_TALLA_GIRLS!C:C)
)
*
IF(C69="M",
_xlfn.XLOOKUP(B69,OMS_TALLA_BOYS!B:B,OMS_TALLA_BOYS!E:E),
_xlfn.XLOOKUP(B69,OMS_TALLA_GIRLS!B:B,OMS_TALLA_GIRLS!E:E)
)
),
""))</f>
        <v/>
      </c>
      <c r="O69" s="5" t="str">
        <f t="shared" si="31"/>
        <v/>
      </c>
      <c r="P69" s="8" t="str">
        <f t="shared" si="32"/>
        <v/>
      </c>
      <c r="Q69" s="27" t="str">
        <f t="shared" si="14"/>
        <v/>
      </c>
      <c r="R69" s="27" t="str">
        <f t="shared" si="15"/>
        <v/>
      </c>
      <c r="S69" s="27" t="str">
        <f t="shared" ref="S69:S81" si="34">IF(C69="","",IF(S68=1,1,R69))</f>
        <v/>
      </c>
      <c r="T69" s="27" t="str">
        <f t="shared" si="33"/>
        <v/>
      </c>
    </row>
    <row r="70" spans="1:20" x14ac:dyDescent="0.35">
      <c r="A70" s="4"/>
      <c r="B70" s="34" t="str">
        <f t="shared" si="26"/>
        <v/>
      </c>
      <c r="C70" s="4"/>
      <c r="D70" s="55"/>
      <c r="E70" s="4" t="str">
        <f t="shared" si="27"/>
        <v/>
      </c>
      <c r="F70" s="4"/>
      <c r="G70" s="9" t="str">
        <f t="shared" si="23"/>
        <v/>
      </c>
      <c r="H70" s="28" t="str">
        <f t="shared" si="24"/>
        <v/>
      </c>
      <c r="I70" s="4" t="str">
        <f t="shared" si="25"/>
        <v/>
      </c>
      <c r="J70" s="4" t="str">
        <f t="shared" si="28"/>
        <v/>
      </c>
      <c r="K70" s="4" t="str">
        <f>IFERROR(
IF(
D70 &lt;
IF(C70="M",
   _xlfn.XLOOKUP(B70,OMS_TALLA_BOYS!B:B,OMS_TALLA_BOYS!K:K),
   _xlfn.XLOOKUP(B70,OMS_TALLA_GIRLS!B:B,OMS_TALLA_GIRLS!K:K)
),
"&lt;P25",
IF(
D70 &lt;
IF(C70="M",
   _xlfn.XLOOKUP(B70,OMS_TALLA_BOYS!B:B,OMS_TALLA_BOYS!L:L),
   _xlfn.XLOOKUP(B70,OMS_TALLA_GIRLS!B:B,OMS_TALLA_GIRLS!L:L)
),
"P25–P50",
IF(
D70 &lt;
IF(C70="M",
   _xlfn.XLOOKUP(B70,OMS_TALLA_BOYS!B:B,OMS_TALLA_BOYS!M:M),
   _xlfn.XLOOKUP(B70,OMS_TALLA_GIRLS!B:B,OMS_TALLA_GIRLS!M:M)
),
"P50–P75",
IF(
D70 &lt;
IF(C70="M",
   _xlfn.XLOOKUP(B70,OMS_TALLA_BOYS!B:B,OMS_TALLA_BOYS!N:N),
   _xlfn.XLOOKUP(B70,OMS_TALLA_GIRLS!B:B,OMS_TALLA_GIRLS!N:N)
),
"P75–P85",
IF(
D70 &lt;
IF(C70="M",
   _xlfn.XLOOKUP(B70,OMS_TALLA_BOYS!B:B,OMS_TALLA_BOYS!O:O),
   _xlfn.XLOOKUP(B70,OMS_TALLA_GIRLS!B:B,OMS_TALLA_GIRLS!O:O)
),
"P85–P95",
"&gt;P95"
))))),
""
)</f>
        <v/>
      </c>
      <c r="L70" s="28" t="str">
        <f t="shared" si="29"/>
        <v/>
      </c>
      <c r="M70" s="4" t="str">
        <f t="shared" si="30"/>
        <v/>
      </c>
      <c r="N70" s="4" t="str">
        <f>IF(E70="","",IFERROR(
(
(
D70/
IF(C70="M",
_xlfn.XLOOKUP(B70,OMS_TALLA_BOYS!B:B,OMS_TALLA_BOYS!D:D),
_xlfn.XLOOKUP(B70,OMS_TALLA_GIRLS!B:B,OMS_TALLA_GIRLS!D:D)
)
)
^
IF(C70="M",
_xlfn.XLOOKUP(B70,OMS_TALLA_BOYS!B:B,OMS_TALLA_BOYS!C:C),
_xlfn.XLOOKUP(B70,OMS_TALLA_GIRLS!B:B,OMS_TALLA_GIRLS!C:C)
)
-1
)
/
(
IF(C70="M",
_xlfn.XLOOKUP(B70,OMS_TALLA_BOYS!B:B,OMS_TALLA_BOYS!C:C),
_xlfn.XLOOKUP(B70,OMS_TALLA_GIRLS!B:B,OMS_TALLA_GIRLS!C:C)
)
*
IF(C70="M",
_xlfn.XLOOKUP(B70,OMS_TALLA_BOYS!B:B,OMS_TALLA_BOYS!E:E),
_xlfn.XLOOKUP(B70,OMS_TALLA_GIRLS!B:B,OMS_TALLA_GIRLS!E:E)
)
),
""))</f>
        <v/>
      </c>
      <c r="O70" s="4" t="str">
        <f t="shared" si="31"/>
        <v/>
      </c>
      <c r="P70" s="9" t="str">
        <f t="shared" si="32"/>
        <v/>
      </c>
      <c r="Q70" s="28" t="str">
        <f t="shared" si="14"/>
        <v/>
      </c>
      <c r="R70" s="28" t="str">
        <f t="shared" si="15"/>
        <v/>
      </c>
      <c r="S70" s="28" t="str">
        <f t="shared" si="34"/>
        <v/>
      </c>
      <c r="T70" s="28" t="str">
        <f t="shared" si="33"/>
        <v/>
      </c>
    </row>
    <row r="71" spans="1:20" x14ac:dyDescent="0.35">
      <c r="A71" s="5"/>
      <c r="B71" s="33" t="str">
        <f t="shared" si="26"/>
        <v/>
      </c>
      <c r="C71" s="5"/>
      <c r="D71" s="54"/>
      <c r="E71" s="5" t="str">
        <f t="shared" si="27"/>
        <v/>
      </c>
      <c r="F71" s="5"/>
      <c r="G71" s="8" t="str">
        <f t="shared" si="23"/>
        <v/>
      </c>
      <c r="H71" s="27" t="str">
        <f t="shared" si="24"/>
        <v/>
      </c>
      <c r="I71" s="5" t="str">
        <f t="shared" si="25"/>
        <v/>
      </c>
      <c r="J71" s="5" t="str">
        <f t="shared" si="28"/>
        <v/>
      </c>
      <c r="K71" s="5" t="str">
        <f>IFERROR(
IF(
D71 &lt;
IF(C71="M",
   _xlfn.XLOOKUP(B71,OMS_TALLA_BOYS!B:B,OMS_TALLA_BOYS!K:K),
   _xlfn.XLOOKUP(B71,OMS_TALLA_GIRLS!B:B,OMS_TALLA_GIRLS!K:K)
),
"&lt;P25",
IF(
D71 &lt;
IF(C71="M",
   _xlfn.XLOOKUP(B71,OMS_TALLA_BOYS!B:B,OMS_TALLA_BOYS!L:L),
   _xlfn.XLOOKUP(B71,OMS_TALLA_GIRLS!B:B,OMS_TALLA_GIRLS!L:L)
),
"P25–P50",
IF(
D71 &lt;
IF(C71="M",
   _xlfn.XLOOKUP(B71,OMS_TALLA_BOYS!B:B,OMS_TALLA_BOYS!M:M),
   _xlfn.XLOOKUP(B71,OMS_TALLA_GIRLS!B:B,OMS_TALLA_GIRLS!M:M)
),
"P50–P75",
IF(
D71 &lt;
IF(C71="M",
   _xlfn.XLOOKUP(B71,OMS_TALLA_BOYS!B:B,OMS_TALLA_BOYS!N:N),
   _xlfn.XLOOKUP(B71,OMS_TALLA_GIRLS!B:B,OMS_TALLA_GIRLS!N:N)
),
"P75–P85",
IF(
D71 &lt;
IF(C71="M",
   _xlfn.XLOOKUP(B71,OMS_TALLA_BOYS!B:B,OMS_TALLA_BOYS!O:O),
   _xlfn.XLOOKUP(B71,OMS_TALLA_GIRLS!B:B,OMS_TALLA_GIRLS!O:O)
),
"P85–P95",
"&gt;P95"
))))),
""
)</f>
        <v/>
      </c>
      <c r="L71" s="27" t="str">
        <f t="shared" si="29"/>
        <v/>
      </c>
      <c r="M71" s="5" t="str">
        <f t="shared" si="30"/>
        <v/>
      </c>
      <c r="N71" s="5" t="str">
        <f>IF(E71="","",IFERROR(
(
(
D71/
IF(C71="M",
_xlfn.XLOOKUP(B71,OMS_TALLA_BOYS!B:B,OMS_TALLA_BOYS!D:D),
_xlfn.XLOOKUP(B71,OMS_TALLA_GIRLS!B:B,OMS_TALLA_GIRLS!D:D)
)
)
^
IF(C71="M",
_xlfn.XLOOKUP(B71,OMS_TALLA_BOYS!B:B,OMS_TALLA_BOYS!C:C),
_xlfn.XLOOKUP(B71,OMS_TALLA_GIRLS!B:B,OMS_TALLA_GIRLS!C:C)
)
-1
)
/
(
IF(C71="M",
_xlfn.XLOOKUP(B71,OMS_TALLA_BOYS!B:B,OMS_TALLA_BOYS!C:C),
_xlfn.XLOOKUP(B71,OMS_TALLA_GIRLS!B:B,OMS_TALLA_GIRLS!C:C)
)
*
IF(C71="M",
_xlfn.XLOOKUP(B71,OMS_TALLA_BOYS!B:B,OMS_TALLA_BOYS!E:E),
_xlfn.XLOOKUP(B71,OMS_TALLA_GIRLS!B:B,OMS_TALLA_GIRLS!E:E)
)
),
""))</f>
        <v/>
      </c>
      <c r="O71" s="5" t="str">
        <f t="shared" si="31"/>
        <v/>
      </c>
      <c r="P71" s="8" t="str">
        <f t="shared" si="32"/>
        <v/>
      </c>
      <c r="Q71" s="27" t="str">
        <f t="shared" si="14"/>
        <v/>
      </c>
      <c r="R71" s="27" t="str">
        <f t="shared" si="15"/>
        <v/>
      </c>
      <c r="S71" s="27" t="str">
        <f t="shared" si="34"/>
        <v/>
      </c>
      <c r="T71" s="27" t="str">
        <f t="shared" si="33"/>
        <v/>
      </c>
    </row>
    <row r="72" spans="1:20" x14ac:dyDescent="0.35">
      <c r="A72" s="4"/>
      <c r="B72" s="34" t="str">
        <f t="shared" si="26"/>
        <v/>
      </c>
      <c r="C72" s="4"/>
      <c r="D72" s="55"/>
      <c r="E72" s="4" t="str">
        <f t="shared" si="27"/>
        <v/>
      </c>
      <c r="F72" s="4"/>
      <c r="G72" s="9" t="str">
        <f t="shared" si="23"/>
        <v/>
      </c>
      <c r="H72" s="28" t="str">
        <f t="shared" si="24"/>
        <v/>
      </c>
      <c r="I72" s="4" t="str">
        <f t="shared" si="25"/>
        <v/>
      </c>
      <c r="J72" s="4" t="str">
        <f t="shared" si="28"/>
        <v/>
      </c>
      <c r="K72" s="4" t="str">
        <f>IFERROR(
IF(
D72 &lt;
IF(C72="M",
   _xlfn.XLOOKUP(B72,OMS_TALLA_BOYS!B:B,OMS_TALLA_BOYS!K:K),
   _xlfn.XLOOKUP(B72,OMS_TALLA_GIRLS!B:B,OMS_TALLA_GIRLS!K:K)
),
"&lt;P25",
IF(
D72 &lt;
IF(C72="M",
   _xlfn.XLOOKUP(B72,OMS_TALLA_BOYS!B:B,OMS_TALLA_BOYS!L:L),
   _xlfn.XLOOKUP(B72,OMS_TALLA_GIRLS!B:B,OMS_TALLA_GIRLS!L:L)
),
"P25–P50",
IF(
D72 &lt;
IF(C72="M",
   _xlfn.XLOOKUP(B72,OMS_TALLA_BOYS!B:B,OMS_TALLA_BOYS!M:M),
   _xlfn.XLOOKUP(B72,OMS_TALLA_GIRLS!B:B,OMS_TALLA_GIRLS!M:M)
),
"P50–P75",
IF(
D72 &lt;
IF(C72="M",
   _xlfn.XLOOKUP(B72,OMS_TALLA_BOYS!B:B,OMS_TALLA_BOYS!N:N),
   _xlfn.XLOOKUP(B72,OMS_TALLA_GIRLS!B:B,OMS_TALLA_GIRLS!N:N)
),
"P75–P85",
IF(
D72 &lt;
IF(C72="M",
   _xlfn.XLOOKUP(B72,OMS_TALLA_BOYS!B:B,OMS_TALLA_BOYS!O:O),
   _xlfn.XLOOKUP(B72,OMS_TALLA_GIRLS!B:B,OMS_TALLA_GIRLS!O:O)
),
"P85–P95",
"&gt;P95"
))))),
""
)</f>
        <v/>
      </c>
      <c r="L72" s="28" t="str">
        <f t="shared" si="29"/>
        <v/>
      </c>
      <c r="M72" s="4" t="str">
        <f t="shared" si="30"/>
        <v/>
      </c>
      <c r="N72" s="4" t="str">
        <f>IF(E72="","",IFERROR(
(
(
D72/
IF(C72="M",
_xlfn.XLOOKUP(B72,OMS_TALLA_BOYS!B:B,OMS_TALLA_BOYS!D:D),
_xlfn.XLOOKUP(B72,OMS_TALLA_GIRLS!B:B,OMS_TALLA_GIRLS!D:D)
)
)
^
IF(C72="M",
_xlfn.XLOOKUP(B72,OMS_TALLA_BOYS!B:B,OMS_TALLA_BOYS!C:C),
_xlfn.XLOOKUP(B72,OMS_TALLA_GIRLS!B:B,OMS_TALLA_GIRLS!C:C)
)
-1
)
/
(
IF(C72="M",
_xlfn.XLOOKUP(B72,OMS_TALLA_BOYS!B:B,OMS_TALLA_BOYS!C:C),
_xlfn.XLOOKUP(B72,OMS_TALLA_GIRLS!B:B,OMS_TALLA_GIRLS!C:C)
)
*
IF(C72="M",
_xlfn.XLOOKUP(B72,OMS_TALLA_BOYS!B:B,OMS_TALLA_BOYS!E:E),
_xlfn.XLOOKUP(B72,OMS_TALLA_GIRLS!B:B,OMS_TALLA_GIRLS!E:E)
)
),
""))</f>
        <v/>
      </c>
      <c r="O72" s="4" t="str">
        <f t="shared" si="31"/>
        <v/>
      </c>
      <c r="P72" s="9" t="str">
        <f t="shared" si="32"/>
        <v/>
      </c>
      <c r="Q72" s="28" t="str">
        <f t="shared" si="14"/>
        <v/>
      </c>
      <c r="R72" s="28" t="str">
        <f t="shared" si="15"/>
        <v/>
      </c>
      <c r="S72" s="28" t="str">
        <f t="shared" si="34"/>
        <v/>
      </c>
      <c r="T72" s="28" t="str">
        <f t="shared" si="33"/>
        <v/>
      </c>
    </row>
    <row r="73" spans="1:20" x14ac:dyDescent="0.35">
      <c r="A73" s="5"/>
      <c r="B73" s="33" t="str">
        <f t="shared" si="26"/>
        <v/>
      </c>
      <c r="C73" s="5"/>
      <c r="D73" s="54"/>
      <c r="E73" s="5" t="str">
        <f t="shared" si="27"/>
        <v/>
      </c>
      <c r="F73" s="5"/>
      <c r="G73" s="8" t="str">
        <f t="shared" si="23"/>
        <v/>
      </c>
      <c r="H73" s="27" t="str">
        <f t="shared" si="24"/>
        <v/>
      </c>
      <c r="I73" s="5" t="str">
        <f t="shared" si="25"/>
        <v/>
      </c>
      <c r="J73" s="5" t="str">
        <f t="shared" si="28"/>
        <v/>
      </c>
      <c r="K73" s="5" t="str">
        <f>IFERROR(
IF(
D73 &lt;
IF(C73="M",
   _xlfn.XLOOKUP(B73,OMS_TALLA_BOYS!B:B,OMS_TALLA_BOYS!K:K),
   _xlfn.XLOOKUP(B73,OMS_TALLA_GIRLS!B:B,OMS_TALLA_GIRLS!K:K)
),
"&lt;P25",
IF(
D73 &lt;
IF(C73="M",
   _xlfn.XLOOKUP(B73,OMS_TALLA_BOYS!B:B,OMS_TALLA_BOYS!L:L),
   _xlfn.XLOOKUP(B73,OMS_TALLA_GIRLS!B:B,OMS_TALLA_GIRLS!L:L)
),
"P25–P50",
IF(
D73 &lt;
IF(C73="M",
   _xlfn.XLOOKUP(B73,OMS_TALLA_BOYS!B:B,OMS_TALLA_BOYS!M:M),
   _xlfn.XLOOKUP(B73,OMS_TALLA_GIRLS!B:B,OMS_TALLA_GIRLS!M:M)
),
"P50–P75",
IF(
D73 &lt;
IF(C73="M",
   _xlfn.XLOOKUP(B73,OMS_TALLA_BOYS!B:B,OMS_TALLA_BOYS!N:N),
   _xlfn.XLOOKUP(B73,OMS_TALLA_GIRLS!B:B,OMS_TALLA_GIRLS!N:N)
),
"P75–P85",
IF(
D73 &lt;
IF(C73="M",
   _xlfn.XLOOKUP(B73,OMS_TALLA_BOYS!B:B,OMS_TALLA_BOYS!O:O),
   _xlfn.XLOOKUP(B73,OMS_TALLA_GIRLS!B:B,OMS_TALLA_GIRLS!O:O)
),
"P85–P95",
"&gt;P95"
))))),
""
)</f>
        <v/>
      </c>
      <c r="L73" s="27" t="str">
        <f t="shared" si="29"/>
        <v/>
      </c>
      <c r="M73" s="5" t="str">
        <f t="shared" si="30"/>
        <v/>
      </c>
      <c r="N73" s="5" t="str">
        <f>IF(E73="","",IFERROR(
(
(
D73/
IF(C73="M",
_xlfn.XLOOKUP(B73,OMS_TALLA_BOYS!B:B,OMS_TALLA_BOYS!D:D),
_xlfn.XLOOKUP(B73,OMS_TALLA_GIRLS!B:B,OMS_TALLA_GIRLS!D:D)
)
)
^
IF(C73="M",
_xlfn.XLOOKUP(B73,OMS_TALLA_BOYS!B:B,OMS_TALLA_BOYS!C:C),
_xlfn.XLOOKUP(B73,OMS_TALLA_GIRLS!B:B,OMS_TALLA_GIRLS!C:C)
)
-1
)
/
(
IF(C73="M",
_xlfn.XLOOKUP(B73,OMS_TALLA_BOYS!B:B,OMS_TALLA_BOYS!C:C),
_xlfn.XLOOKUP(B73,OMS_TALLA_GIRLS!B:B,OMS_TALLA_GIRLS!C:C)
)
*
IF(C73="M",
_xlfn.XLOOKUP(B73,OMS_TALLA_BOYS!B:B,OMS_TALLA_BOYS!E:E),
_xlfn.XLOOKUP(B73,OMS_TALLA_GIRLS!B:B,OMS_TALLA_GIRLS!E:E)
)
),
""))</f>
        <v/>
      </c>
      <c r="O73" s="5" t="str">
        <f t="shared" si="31"/>
        <v/>
      </c>
      <c r="P73" s="8" t="str">
        <f t="shared" si="32"/>
        <v/>
      </c>
      <c r="Q73" s="27" t="str">
        <f t="shared" si="14"/>
        <v/>
      </c>
      <c r="R73" s="27" t="str">
        <f t="shared" si="15"/>
        <v/>
      </c>
      <c r="S73" s="27" t="str">
        <f t="shared" si="34"/>
        <v/>
      </c>
      <c r="T73" s="27" t="str">
        <f t="shared" si="33"/>
        <v/>
      </c>
    </row>
    <row r="74" spans="1:20" x14ac:dyDescent="0.35">
      <c r="A74" s="4"/>
      <c r="B74" s="34" t="str">
        <f t="shared" si="26"/>
        <v/>
      </c>
      <c r="C74" s="4"/>
      <c r="D74" s="55"/>
      <c r="E74" s="4" t="str">
        <f t="shared" si="27"/>
        <v/>
      </c>
      <c r="F74" s="4"/>
      <c r="G74" s="9" t="str">
        <f t="shared" si="23"/>
        <v/>
      </c>
      <c r="H74" s="28" t="str">
        <f t="shared" si="24"/>
        <v/>
      </c>
      <c r="I74" s="4" t="str">
        <f t="shared" si="25"/>
        <v/>
      </c>
      <c r="J74" s="4" t="str">
        <f t="shared" si="28"/>
        <v/>
      </c>
      <c r="K74" s="4" t="str">
        <f>IFERROR(
IF(
D74 &lt;
IF(C74="M",
   _xlfn.XLOOKUP(B74,OMS_TALLA_BOYS!B:B,OMS_TALLA_BOYS!K:K),
   _xlfn.XLOOKUP(B74,OMS_TALLA_GIRLS!B:B,OMS_TALLA_GIRLS!K:K)
),
"&lt;P25",
IF(
D74 &lt;
IF(C74="M",
   _xlfn.XLOOKUP(B74,OMS_TALLA_BOYS!B:B,OMS_TALLA_BOYS!L:L),
   _xlfn.XLOOKUP(B74,OMS_TALLA_GIRLS!B:B,OMS_TALLA_GIRLS!L:L)
),
"P25–P50",
IF(
D74 &lt;
IF(C74="M",
   _xlfn.XLOOKUP(B74,OMS_TALLA_BOYS!B:B,OMS_TALLA_BOYS!M:M),
   _xlfn.XLOOKUP(B74,OMS_TALLA_GIRLS!B:B,OMS_TALLA_GIRLS!M:M)
),
"P50–P75",
IF(
D74 &lt;
IF(C74="M",
   _xlfn.XLOOKUP(B74,OMS_TALLA_BOYS!B:B,OMS_TALLA_BOYS!N:N),
   _xlfn.XLOOKUP(B74,OMS_TALLA_GIRLS!B:B,OMS_TALLA_GIRLS!N:N)
),
"P75–P85",
IF(
D74 &lt;
IF(C74="M",
   _xlfn.XLOOKUP(B74,OMS_TALLA_BOYS!B:B,OMS_TALLA_BOYS!O:O),
   _xlfn.XLOOKUP(B74,OMS_TALLA_GIRLS!B:B,OMS_TALLA_GIRLS!O:O)
),
"P85–P95",
"&gt;P95"
))))),
""
)</f>
        <v/>
      </c>
      <c r="L74" s="28" t="str">
        <f t="shared" si="29"/>
        <v/>
      </c>
      <c r="M74" s="4" t="str">
        <f t="shared" si="30"/>
        <v/>
      </c>
      <c r="N74" s="4" t="str">
        <f>IF(E74="","",IFERROR(
(
(
D74/
IF(C74="M",
_xlfn.XLOOKUP(B74,OMS_TALLA_BOYS!B:B,OMS_TALLA_BOYS!D:D),
_xlfn.XLOOKUP(B74,OMS_TALLA_GIRLS!B:B,OMS_TALLA_GIRLS!D:D)
)
)
^
IF(C74="M",
_xlfn.XLOOKUP(B74,OMS_TALLA_BOYS!B:B,OMS_TALLA_BOYS!C:C),
_xlfn.XLOOKUP(B74,OMS_TALLA_GIRLS!B:B,OMS_TALLA_GIRLS!C:C)
)
-1
)
/
(
IF(C74="M",
_xlfn.XLOOKUP(B74,OMS_TALLA_BOYS!B:B,OMS_TALLA_BOYS!C:C),
_xlfn.XLOOKUP(B74,OMS_TALLA_GIRLS!B:B,OMS_TALLA_GIRLS!C:C)
)
*
IF(C74="M",
_xlfn.XLOOKUP(B74,OMS_TALLA_BOYS!B:B,OMS_TALLA_BOYS!E:E),
_xlfn.XLOOKUP(B74,OMS_TALLA_GIRLS!B:B,OMS_TALLA_GIRLS!E:E)
)
),
""))</f>
        <v/>
      </c>
      <c r="O74" s="4" t="str">
        <f t="shared" si="31"/>
        <v/>
      </c>
      <c r="P74" s="9" t="str">
        <f t="shared" si="32"/>
        <v/>
      </c>
      <c r="Q74" s="28" t="str">
        <f t="shared" si="14"/>
        <v/>
      </c>
      <c r="R74" s="28" t="str">
        <f t="shared" si="15"/>
        <v/>
      </c>
      <c r="S74" s="28" t="str">
        <f t="shared" si="34"/>
        <v/>
      </c>
      <c r="T74" s="28" t="str">
        <f t="shared" si="33"/>
        <v/>
      </c>
    </row>
    <row r="75" spans="1:20" x14ac:dyDescent="0.35">
      <c r="A75" s="5"/>
      <c r="B75" s="33" t="str">
        <f t="shared" si="26"/>
        <v/>
      </c>
      <c r="C75" s="5"/>
      <c r="D75" s="54"/>
      <c r="E75" s="5" t="str">
        <f t="shared" si="27"/>
        <v/>
      </c>
      <c r="F75" s="5"/>
      <c r="G75" s="8" t="str">
        <f t="shared" si="23"/>
        <v/>
      </c>
      <c r="H75" s="27" t="str">
        <f t="shared" si="24"/>
        <v/>
      </c>
      <c r="I75" s="5" t="str">
        <f t="shared" si="25"/>
        <v/>
      </c>
      <c r="J75" s="5" t="str">
        <f t="shared" si="28"/>
        <v/>
      </c>
      <c r="K75" s="5" t="str">
        <f>IFERROR(
IF(
D75 &lt;
IF(C75="M",
   _xlfn.XLOOKUP(B75,OMS_TALLA_BOYS!B:B,OMS_TALLA_BOYS!K:K),
   _xlfn.XLOOKUP(B75,OMS_TALLA_GIRLS!B:B,OMS_TALLA_GIRLS!K:K)
),
"&lt;P25",
IF(
D75 &lt;
IF(C75="M",
   _xlfn.XLOOKUP(B75,OMS_TALLA_BOYS!B:B,OMS_TALLA_BOYS!L:L),
   _xlfn.XLOOKUP(B75,OMS_TALLA_GIRLS!B:B,OMS_TALLA_GIRLS!L:L)
),
"P25–P50",
IF(
D75 &lt;
IF(C75="M",
   _xlfn.XLOOKUP(B75,OMS_TALLA_BOYS!B:B,OMS_TALLA_BOYS!M:M),
   _xlfn.XLOOKUP(B75,OMS_TALLA_GIRLS!B:B,OMS_TALLA_GIRLS!M:M)
),
"P50–P75",
IF(
D75 &lt;
IF(C75="M",
   _xlfn.XLOOKUP(B75,OMS_TALLA_BOYS!B:B,OMS_TALLA_BOYS!N:N),
   _xlfn.XLOOKUP(B75,OMS_TALLA_GIRLS!B:B,OMS_TALLA_GIRLS!N:N)
),
"P75–P85",
IF(
D75 &lt;
IF(C75="M",
   _xlfn.XLOOKUP(B75,OMS_TALLA_BOYS!B:B,OMS_TALLA_BOYS!O:O),
   _xlfn.XLOOKUP(B75,OMS_TALLA_GIRLS!B:B,OMS_TALLA_GIRLS!O:O)
),
"P85–P95",
"&gt;P95"
))))),
""
)</f>
        <v/>
      </c>
      <c r="L75" s="27" t="str">
        <f t="shared" si="29"/>
        <v/>
      </c>
      <c r="M75" s="5" t="str">
        <f t="shared" si="30"/>
        <v/>
      </c>
      <c r="N75" s="5" t="str">
        <f>IF(E75="","",IFERROR(
(
(
D75/
IF(C75="M",
_xlfn.XLOOKUP(B75,OMS_TALLA_BOYS!B:B,OMS_TALLA_BOYS!D:D),
_xlfn.XLOOKUP(B75,OMS_TALLA_GIRLS!B:B,OMS_TALLA_GIRLS!D:D)
)
)
^
IF(C75="M",
_xlfn.XLOOKUP(B75,OMS_TALLA_BOYS!B:B,OMS_TALLA_BOYS!C:C),
_xlfn.XLOOKUP(B75,OMS_TALLA_GIRLS!B:B,OMS_TALLA_GIRLS!C:C)
)
-1
)
/
(
IF(C75="M",
_xlfn.XLOOKUP(B75,OMS_TALLA_BOYS!B:B,OMS_TALLA_BOYS!C:C),
_xlfn.XLOOKUP(B75,OMS_TALLA_GIRLS!B:B,OMS_TALLA_GIRLS!C:C)
)
*
IF(C75="M",
_xlfn.XLOOKUP(B75,OMS_TALLA_BOYS!B:B,OMS_TALLA_BOYS!E:E),
_xlfn.XLOOKUP(B75,OMS_TALLA_GIRLS!B:B,OMS_TALLA_GIRLS!E:E)
)
),
""))</f>
        <v/>
      </c>
      <c r="O75" s="5" t="str">
        <f t="shared" si="31"/>
        <v/>
      </c>
      <c r="P75" s="8" t="str">
        <f t="shared" si="32"/>
        <v/>
      </c>
      <c r="Q75" s="27" t="str">
        <f t="shared" si="14"/>
        <v/>
      </c>
      <c r="R75" s="27" t="str">
        <f t="shared" si="15"/>
        <v/>
      </c>
      <c r="S75" s="27" t="str">
        <f t="shared" si="34"/>
        <v/>
      </c>
      <c r="T75" s="27" t="str">
        <f t="shared" si="33"/>
        <v/>
      </c>
    </row>
    <row r="76" spans="1:20" x14ac:dyDescent="0.35">
      <c r="A76" s="4"/>
      <c r="B76" s="34" t="str">
        <f t="shared" si="26"/>
        <v/>
      </c>
      <c r="C76" s="4"/>
      <c r="D76" s="55"/>
      <c r="E76" s="4" t="str">
        <f t="shared" si="27"/>
        <v/>
      </c>
      <c r="F76" s="4"/>
      <c r="G76" s="9" t="str">
        <f t="shared" si="23"/>
        <v/>
      </c>
      <c r="H76" s="28" t="str">
        <f t="shared" si="24"/>
        <v/>
      </c>
      <c r="I76" s="4" t="str">
        <f t="shared" si="25"/>
        <v/>
      </c>
      <c r="J76" s="4" t="str">
        <f t="shared" si="28"/>
        <v/>
      </c>
      <c r="K76" s="4" t="str">
        <f>IFERROR(
IF(
D76 &lt;
IF(C76="M",
   _xlfn.XLOOKUP(B76,OMS_TALLA_BOYS!B:B,OMS_TALLA_BOYS!K:K),
   _xlfn.XLOOKUP(B76,OMS_TALLA_GIRLS!B:B,OMS_TALLA_GIRLS!K:K)
),
"&lt;P25",
IF(
D76 &lt;
IF(C76="M",
   _xlfn.XLOOKUP(B76,OMS_TALLA_BOYS!B:B,OMS_TALLA_BOYS!L:L),
   _xlfn.XLOOKUP(B76,OMS_TALLA_GIRLS!B:B,OMS_TALLA_GIRLS!L:L)
),
"P25–P50",
IF(
D76 &lt;
IF(C76="M",
   _xlfn.XLOOKUP(B76,OMS_TALLA_BOYS!B:B,OMS_TALLA_BOYS!M:M),
   _xlfn.XLOOKUP(B76,OMS_TALLA_GIRLS!B:B,OMS_TALLA_GIRLS!M:M)
),
"P50–P75",
IF(
D76 &lt;
IF(C76="M",
   _xlfn.XLOOKUP(B76,OMS_TALLA_BOYS!B:B,OMS_TALLA_BOYS!N:N),
   _xlfn.XLOOKUP(B76,OMS_TALLA_GIRLS!B:B,OMS_TALLA_GIRLS!N:N)
),
"P75–P85",
IF(
D76 &lt;
IF(C76="M",
   _xlfn.XLOOKUP(B76,OMS_TALLA_BOYS!B:B,OMS_TALLA_BOYS!O:O),
   _xlfn.XLOOKUP(B76,OMS_TALLA_GIRLS!B:B,OMS_TALLA_GIRLS!O:O)
),
"P85–P95",
"&gt;P95"
))))),
""
)</f>
        <v/>
      </c>
      <c r="L76" s="28" t="str">
        <f t="shared" si="29"/>
        <v/>
      </c>
      <c r="M76" s="4" t="str">
        <f t="shared" si="30"/>
        <v/>
      </c>
      <c r="N76" s="4" t="str">
        <f>IF(E76="","",IFERROR(
(
(
D76/
IF(C76="M",
_xlfn.XLOOKUP(B76,OMS_TALLA_BOYS!B:B,OMS_TALLA_BOYS!D:D),
_xlfn.XLOOKUP(B76,OMS_TALLA_GIRLS!B:B,OMS_TALLA_GIRLS!D:D)
)
)
^
IF(C76="M",
_xlfn.XLOOKUP(B76,OMS_TALLA_BOYS!B:B,OMS_TALLA_BOYS!C:C),
_xlfn.XLOOKUP(B76,OMS_TALLA_GIRLS!B:B,OMS_TALLA_GIRLS!C:C)
)
-1
)
/
(
IF(C76="M",
_xlfn.XLOOKUP(B76,OMS_TALLA_BOYS!B:B,OMS_TALLA_BOYS!C:C),
_xlfn.XLOOKUP(B76,OMS_TALLA_GIRLS!B:B,OMS_TALLA_GIRLS!C:C)
)
*
IF(C76="M",
_xlfn.XLOOKUP(B76,OMS_TALLA_BOYS!B:B,OMS_TALLA_BOYS!E:E),
_xlfn.XLOOKUP(B76,OMS_TALLA_GIRLS!B:B,OMS_TALLA_GIRLS!E:E)
)
),
""))</f>
        <v/>
      </c>
      <c r="O76" s="4" t="str">
        <f t="shared" si="31"/>
        <v/>
      </c>
      <c r="P76" s="9" t="str">
        <f t="shared" si="32"/>
        <v/>
      </c>
      <c r="Q76" s="28" t="str">
        <f t="shared" si="14"/>
        <v/>
      </c>
      <c r="R76" s="28" t="str">
        <f t="shared" si="15"/>
        <v/>
      </c>
      <c r="S76" s="28" t="str">
        <f t="shared" si="34"/>
        <v/>
      </c>
      <c r="T76" s="28" t="str">
        <f t="shared" si="33"/>
        <v/>
      </c>
    </row>
    <row r="77" spans="1:20" x14ac:dyDescent="0.35">
      <c r="A77" s="5"/>
      <c r="B77" s="33" t="str">
        <f t="shared" si="26"/>
        <v/>
      </c>
      <c r="C77" s="5"/>
      <c r="D77" s="54"/>
      <c r="E77" s="5" t="str">
        <f t="shared" si="27"/>
        <v/>
      </c>
      <c r="F77" s="5"/>
      <c r="G77" s="8" t="str">
        <f t="shared" si="23"/>
        <v/>
      </c>
      <c r="H77" s="27" t="str">
        <f t="shared" si="24"/>
        <v/>
      </c>
      <c r="I77" s="5" t="str">
        <f t="shared" si="25"/>
        <v/>
      </c>
      <c r="J77" s="5" t="str">
        <f t="shared" si="28"/>
        <v/>
      </c>
      <c r="K77" s="5" t="str">
        <f>IFERROR(
IF(
D77 &lt;
IF(C77="M",
   _xlfn.XLOOKUP(B77,OMS_TALLA_BOYS!B:B,OMS_TALLA_BOYS!K:K),
   _xlfn.XLOOKUP(B77,OMS_TALLA_GIRLS!B:B,OMS_TALLA_GIRLS!K:K)
),
"&lt;P25",
IF(
D77 &lt;
IF(C77="M",
   _xlfn.XLOOKUP(B77,OMS_TALLA_BOYS!B:B,OMS_TALLA_BOYS!L:L),
   _xlfn.XLOOKUP(B77,OMS_TALLA_GIRLS!B:B,OMS_TALLA_GIRLS!L:L)
),
"P25–P50",
IF(
D77 &lt;
IF(C77="M",
   _xlfn.XLOOKUP(B77,OMS_TALLA_BOYS!B:B,OMS_TALLA_BOYS!M:M),
   _xlfn.XLOOKUP(B77,OMS_TALLA_GIRLS!B:B,OMS_TALLA_GIRLS!M:M)
),
"P50–P75",
IF(
D77 &lt;
IF(C77="M",
   _xlfn.XLOOKUP(B77,OMS_TALLA_BOYS!B:B,OMS_TALLA_BOYS!N:N),
   _xlfn.XLOOKUP(B77,OMS_TALLA_GIRLS!B:B,OMS_TALLA_GIRLS!N:N)
),
"P75–P85",
IF(
D77 &lt;
IF(C77="M",
   _xlfn.XLOOKUP(B77,OMS_TALLA_BOYS!B:B,OMS_TALLA_BOYS!O:O),
   _xlfn.XLOOKUP(B77,OMS_TALLA_GIRLS!B:B,OMS_TALLA_GIRLS!O:O)
),
"P85–P95",
"&gt;P95"
))))),
""
)</f>
        <v/>
      </c>
      <c r="L77" s="27" t="str">
        <f t="shared" si="29"/>
        <v/>
      </c>
      <c r="M77" s="5" t="str">
        <f t="shared" si="30"/>
        <v/>
      </c>
      <c r="N77" s="5" t="str">
        <f>IF(E77="","",IFERROR(
(
(
D77/
IF(C77="M",
_xlfn.XLOOKUP(B77,OMS_TALLA_BOYS!B:B,OMS_TALLA_BOYS!D:D),
_xlfn.XLOOKUP(B77,OMS_TALLA_GIRLS!B:B,OMS_TALLA_GIRLS!D:D)
)
)
^
IF(C77="M",
_xlfn.XLOOKUP(B77,OMS_TALLA_BOYS!B:B,OMS_TALLA_BOYS!C:C),
_xlfn.XLOOKUP(B77,OMS_TALLA_GIRLS!B:B,OMS_TALLA_GIRLS!C:C)
)
-1
)
/
(
IF(C77="M",
_xlfn.XLOOKUP(B77,OMS_TALLA_BOYS!B:B,OMS_TALLA_BOYS!C:C),
_xlfn.XLOOKUP(B77,OMS_TALLA_GIRLS!B:B,OMS_TALLA_GIRLS!C:C)
)
*
IF(C77="M",
_xlfn.XLOOKUP(B77,OMS_TALLA_BOYS!B:B,OMS_TALLA_BOYS!E:E),
_xlfn.XLOOKUP(B77,OMS_TALLA_GIRLS!B:B,OMS_TALLA_GIRLS!E:E)
)
),
""))</f>
        <v/>
      </c>
      <c r="O77" s="5" t="str">
        <f t="shared" si="31"/>
        <v/>
      </c>
      <c r="P77" s="8" t="str">
        <f t="shared" si="32"/>
        <v/>
      </c>
      <c r="Q77" s="27" t="str">
        <f t="shared" si="14"/>
        <v/>
      </c>
      <c r="R77" s="27" t="str">
        <f t="shared" si="15"/>
        <v/>
      </c>
      <c r="S77" s="27" t="str">
        <f t="shared" si="34"/>
        <v/>
      </c>
      <c r="T77" s="27" t="str">
        <f t="shared" si="33"/>
        <v/>
      </c>
    </row>
    <row r="78" spans="1:20" x14ac:dyDescent="0.35">
      <c r="A78" s="4"/>
      <c r="B78" s="34" t="str">
        <f t="shared" si="26"/>
        <v/>
      </c>
      <c r="C78" s="4"/>
      <c r="D78" s="55"/>
      <c r="E78" s="4" t="str">
        <f t="shared" si="27"/>
        <v/>
      </c>
      <c r="F78" s="4"/>
      <c r="G78" s="9" t="str">
        <f t="shared" si="23"/>
        <v/>
      </c>
      <c r="H78" s="28" t="str">
        <f t="shared" si="24"/>
        <v/>
      </c>
      <c r="I78" s="4" t="str">
        <f t="shared" si="25"/>
        <v/>
      </c>
      <c r="J78" s="4" t="str">
        <f t="shared" si="28"/>
        <v/>
      </c>
      <c r="K78" s="4" t="str">
        <f>IFERROR(
IF(
D78 &lt;
IF(C78="M",
   _xlfn.XLOOKUP(B78,OMS_TALLA_BOYS!B:B,OMS_TALLA_BOYS!K:K),
   _xlfn.XLOOKUP(B78,OMS_TALLA_GIRLS!B:B,OMS_TALLA_GIRLS!K:K)
),
"&lt;P25",
IF(
D78 &lt;
IF(C78="M",
   _xlfn.XLOOKUP(B78,OMS_TALLA_BOYS!B:B,OMS_TALLA_BOYS!L:L),
   _xlfn.XLOOKUP(B78,OMS_TALLA_GIRLS!B:B,OMS_TALLA_GIRLS!L:L)
),
"P25–P50",
IF(
D78 &lt;
IF(C78="M",
   _xlfn.XLOOKUP(B78,OMS_TALLA_BOYS!B:B,OMS_TALLA_BOYS!M:M),
   _xlfn.XLOOKUP(B78,OMS_TALLA_GIRLS!B:B,OMS_TALLA_GIRLS!M:M)
),
"P50–P75",
IF(
D78 &lt;
IF(C78="M",
   _xlfn.XLOOKUP(B78,OMS_TALLA_BOYS!B:B,OMS_TALLA_BOYS!N:N),
   _xlfn.XLOOKUP(B78,OMS_TALLA_GIRLS!B:B,OMS_TALLA_GIRLS!N:N)
),
"P75–P85",
IF(
D78 &lt;
IF(C78="M",
   _xlfn.XLOOKUP(B78,OMS_TALLA_BOYS!B:B,OMS_TALLA_BOYS!O:O),
   _xlfn.XLOOKUP(B78,OMS_TALLA_GIRLS!B:B,OMS_TALLA_GIRLS!O:O)
),
"P85–P95",
"&gt;P95"
))))),
""
)</f>
        <v/>
      </c>
      <c r="L78" s="28" t="str">
        <f t="shared" si="29"/>
        <v/>
      </c>
      <c r="M78" s="4" t="str">
        <f t="shared" si="30"/>
        <v/>
      </c>
      <c r="N78" s="4" t="str">
        <f>IF(E78="","",IFERROR(
(
(
D78/
IF(C78="M",
_xlfn.XLOOKUP(B78,OMS_TALLA_BOYS!B:B,OMS_TALLA_BOYS!D:D),
_xlfn.XLOOKUP(B78,OMS_TALLA_GIRLS!B:B,OMS_TALLA_GIRLS!D:D)
)
)
^
IF(C78="M",
_xlfn.XLOOKUP(B78,OMS_TALLA_BOYS!B:B,OMS_TALLA_BOYS!C:C),
_xlfn.XLOOKUP(B78,OMS_TALLA_GIRLS!B:B,OMS_TALLA_GIRLS!C:C)
)
-1
)
/
(
IF(C78="M",
_xlfn.XLOOKUP(B78,OMS_TALLA_BOYS!B:B,OMS_TALLA_BOYS!C:C),
_xlfn.XLOOKUP(B78,OMS_TALLA_GIRLS!B:B,OMS_TALLA_GIRLS!C:C)
)
*
IF(C78="M",
_xlfn.XLOOKUP(B78,OMS_TALLA_BOYS!B:B,OMS_TALLA_BOYS!E:E),
_xlfn.XLOOKUP(B78,OMS_TALLA_GIRLS!B:B,OMS_TALLA_GIRLS!E:E)
)
),
""))</f>
        <v/>
      </c>
      <c r="O78" s="4" t="str">
        <f t="shared" si="31"/>
        <v/>
      </c>
      <c r="P78" s="9" t="str">
        <f t="shared" si="32"/>
        <v/>
      </c>
      <c r="Q78" s="28" t="str">
        <f t="shared" si="14"/>
        <v/>
      </c>
      <c r="R78" s="28" t="str">
        <f t="shared" si="15"/>
        <v/>
      </c>
      <c r="S78" s="28" t="str">
        <f t="shared" si="34"/>
        <v/>
      </c>
      <c r="T78" s="28" t="str">
        <f t="shared" si="33"/>
        <v/>
      </c>
    </row>
    <row r="79" spans="1:20" x14ac:dyDescent="0.35">
      <c r="A79" s="5"/>
      <c r="B79" s="33" t="str">
        <f t="shared" si="26"/>
        <v/>
      </c>
      <c r="C79" s="5"/>
      <c r="D79" s="54"/>
      <c r="E79" s="5" t="str">
        <f t="shared" si="27"/>
        <v/>
      </c>
      <c r="F79" s="5"/>
      <c r="G79" s="8" t="str">
        <f t="shared" si="23"/>
        <v/>
      </c>
      <c r="H79" s="27" t="str">
        <f t="shared" si="24"/>
        <v/>
      </c>
      <c r="I79" s="5" t="str">
        <f t="shared" si="25"/>
        <v/>
      </c>
      <c r="J79" s="5" t="str">
        <f t="shared" si="28"/>
        <v/>
      </c>
      <c r="K79" s="5" t="str">
        <f>IFERROR(
IF(
D79 &lt;
IF(C79="M",
   _xlfn.XLOOKUP(B79,OMS_TALLA_BOYS!B:B,OMS_TALLA_BOYS!K:K),
   _xlfn.XLOOKUP(B79,OMS_TALLA_GIRLS!B:B,OMS_TALLA_GIRLS!K:K)
),
"&lt;P25",
IF(
D79 &lt;
IF(C79="M",
   _xlfn.XLOOKUP(B79,OMS_TALLA_BOYS!B:B,OMS_TALLA_BOYS!L:L),
   _xlfn.XLOOKUP(B79,OMS_TALLA_GIRLS!B:B,OMS_TALLA_GIRLS!L:L)
),
"P25–P50",
IF(
D79 &lt;
IF(C79="M",
   _xlfn.XLOOKUP(B79,OMS_TALLA_BOYS!B:B,OMS_TALLA_BOYS!M:M),
   _xlfn.XLOOKUP(B79,OMS_TALLA_GIRLS!B:B,OMS_TALLA_GIRLS!M:M)
),
"P50–P75",
IF(
D79 &lt;
IF(C79="M",
   _xlfn.XLOOKUP(B79,OMS_TALLA_BOYS!B:B,OMS_TALLA_BOYS!N:N),
   _xlfn.XLOOKUP(B79,OMS_TALLA_GIRLS!B:B,OMS_TALLA_GIRLS!N:N)
),
"P75–P85",
IF(
D79 &lt;
IF(C79="M",
   _xlfn.XLOOKUP(B79,OMS_TALLA_BOYS!B:B,OMS_TALLA_BOYS!O:O),
   _xlfn.XLOOKUP(B79,OMS_TALLA_GIRLS!B:B,OMS_TALLA_GIRLS!O:O)
),
"P85–P95",
"&gt;P95"
))))),
""
)</f>
        <v/>
      </c>
      <c r="L79" s="27" t="str">
        <f t="shared" si="29"/>
        <v/>
      </c>
      <c r="M79" s="5" t="str">
        <f t="shared" si="30"/>
        <v/>
      </c>
      <c r="N79" s="5" t="str">
        <f>IF(E79="","",IFERROR(
(
(
D79/
IF(C79="M",
_xlfn.XLOOKUP(B79,OMS_TALLA_BOYS!B:B,OMS_TALLA_BOYS!D:D),
_xlfn.XLOOKUP(B79,OMS_TALLA_GIRLS!B:B,OMS_TALLA_GIRLS!D:D)
)
)
^
IF(C79="M",
_xlfn.XLOOKUP(B79,OMS_TALLA_BOYS!B:B,OMS_TALLA_BOYS!C:C),
_xlfn.XLOOKUP(B79,OMS_TALLA_GIRLS!B:B,OMS_TALLA_GIRLS!C:C)
)
-1
)
/
(
IF(C79="M",
_xlfn.XLOOKUP(B79,OMS_TALLA_BOYS!B:B,OMS_TALLA_BOYS!C:C),
_xlfn.XLOOKUP(B79,OMS_TALLA_GIRLS!B:B,OMS_TALLA_GIRLS!C:C)
)
*
IF(C79="M",
_xlfn.XLOOKUP(B79,OMS_TALLA_BOYS!B:B,OMS_TALLA_BOYS!E:E),
_xlfn.XLOOKUP(B79,OMS_TALLA_GIRLS!B:B,OMS_TALLA_GIRLS!E:E)
)
),
""))</f>
        <v/>
      </c>
      <c r="O79" s="5" t="str">
        <f t="shared" si="31"/>
        <v/>
      </c>
      <c r="P79" s="8" t="str">
        <f t="shared" si="32"/>
        <v/>
      </c>
      <c r="Q79" s="27" t="str">
        <f t="shared" si="14"/>
        <v/>
      </c>
      <c r="R79" s="27" t="str">
        <f t="shared" si="15"/>
        <v/>
      </c>
      <c r="S79" s="27" t="str">
        <f t="shared" si="34"/>
        <v/>
      </c>
      <c r="T79" s="27" t="str">
        <f t="shared" si="33"/>
        <v/>
      </c>
    </row>
    <row r="80" spans="1:20" x14ac:dyDescent="0.35">
      <c r="A80" s="4"/>
      <c r="B80" s="34" t="str">
        <f t="shared" si="26"/>
        <v/>
      </c>
      <c r="C80" s="4"/>
      <c r="D80" s="55"/>
      <c r="E80" s="4" t="str">
        <f t="shared" si="27"/>
        <v/>
      </c>
      <c r="F80" s="4"/>
      <c r="G80" s="9" t="str">
        <f t="shared" si="23"/>
        <v/>
      </c>
      <c r="H80" s="28" t="str">
        <f t="shared" si="24"/>
        <v/>
      </c>
      <c r="I80" s="4" t="str">
        <f t="shared" si="25"/>
        <v/>
      </c>
      <c r="J80" s="4" t="str">
        <f t="shared" si="28"/>
        <v/>
      </c>
      <c r="K80" s="4" t="str">
        <f>IFERROR(
IF(
D80 &lt;
IF(C80="M",
   _xlfn.XLOOKUP(B80,OMS_TALLA_BOYS!B:B,OMS_TALLA_BOYS!K:K),
   _xlfn.XLOOKUP(B80,OMS_TALLA_GIRLS!B:B,OMS_TALLA_GIRLS!K:K)
),
"&lt;P25",
IF(
D80 &lt;
IF(C80="M",
   _xlfn.XLOOKUP(B80,OMS_TALLA_BOYS!B:B,OMS_TALLA_BOYS!L:L),
   _xlfn.XLOOKUP(B80,OMS_TALLA_GIRLS!B:B,OMS_TALLA_GIRLS!L:L)
),
"P25–P50",
IF(
D80 &lt;
IF(C80="M",
   _xlfn.XLOOKUP(B80,OMS_TALLA_BOYS!B:B,OMS_TALLA_BOYS!M:M),
   _xlfn.XLOOKUP(B80,OMS_TALLA_GIRLS!B:B,OMS_TALLA_GIRLS!M:M)
),
"P50–P75",
IF(
D80 &lt;
IF(C80="M",
   _xlfn.XLOOKUP(B80,OMS_TALLA_BOYS!B:B,OMS_TALLA_BOYS!N:N),
   _xlfn.XLOOKUP(B80,OMS_TALLA_GIRLS!B:B,OMS_TALLA_GIRLS!N:N)
),
"P75–P85",
IF(
D80 &lt;
IF(C80="M",
   _xlfn.XLOOKUP(B80,OMS_TALLA_BOYS!B:B,OMS_TALLA_BOYS!O:O),
   _xlfn.XLOOKUP(B80,OMS_TALLA_GIRLS!B:B,OMS_TALLA_GIRLS!O:O)
),
"P85–P95",
"&gt;P95"
))))),
""
)</f>
        <v/>
      </c>
      <c r="L80" s="28" t="str">
        <f t="shared" si="29"/>
        <v/>
      </c>
      <c r="M80" s="4" t="str">
        <f t="shared" si="30"/>
        <v/>
      </c>
      <c r="N80" s="4" t="str">
        <f>IF(E80="","",IFERROR(
(
(
D80/
IF(C80="M",
_xlfn.XLOOKUP(B80,OMS_TALLA_BOYS!B:B,OMS_TALLA_BOYS!D:D),
_xlfn.XLOOKUP(B80,OMS_TALLA_GIRLS!B:B,OMS_TALLA_GIRLS!D:D)
)
)
^
IF(C80="M",
_xlfn.XLOOKUP(B80,OMS_TALLA_BOYS!B:B,OMS_TALLA_BOYS!C:C),
_xlfn.XLOOKUP(B80,OMS_TALLA_GIRLS!B:B,OMS_TALLA_GIRLS!C:C)
)
-1
)
/
(
IF(C80="M",
_xlfn.XLOOKUP(B80,OMS_TALLA_BOYS!B:B,OMS_TALLA_BOYS!C:C),
_xlfn.XLOOKUP(B80,OMS_TALLA_GIRLS!B:B,OMS_TALLA_GIRLS!C:C)
)
*
IF(C80="M",
_xlfn.XLOOKUP(B80,OMS_TALLA_BOYS!B:B,OMS_TALLA_BOYS!E:E),
_xlfn.XLOOKUP(B80,OMS_TALLA_GIRLS!B:B,OMS_TALLA_GIRLS!E:E)
)
),
""))</f>
        <v/>
      </c>
      <c r="O80" s="4" t="str">
        <f t="shared" si="31"/>
        <v/>
      </c>
      <c r="P80" s="9" t="str">
        <f t="shared" si="32"/>
        <v/>
      </c>
      <c r="Q80" s="28" t="str">
        <f t="shared" ref="Q80:Q81" si="35">IF(C80="","",
 IF(R80=1,
  "🔴 PHV ACTIVO",
  IF(S80=1,
   "🟢 Post-PHV",
   IF(C80="M",
    IF(P80&gt;=5,"🟡 Pre-PHV","🟢 Estable"),
    IF(P80&gt;=5,"🟡 Pre-PHV","🟢 Estable")
   )
  )
 )
)</f>
        <v/>
      </c>
      <c r="R80" s="28" t="str">
        <f t="shared" ref="R80:R81" si="36">IF(E80="","",
 IF(C80="M",
  IF(P80&gt;=8,1,0),
  IF(P80&gt;=7,1,0)
 )
)</f>
        <v/>
      </c>
      <c r="S80" s="28" t="str">
        <f t="shared" si="34"/>
        <v/>
      </c>
      <c r="T80" s="28" t="str">
        <f t="shared" si="33"/>
        <v/>
      </c>
    </row>
    <row r="81" spans="1:20" x14ac:dyDescent="0.35">
      <c r="A81" s="5"/>
      <c r="B81" s="33" t="str">
        <f t="shared" si="26"/>
        <v/>
      </c>
      <c r="C81" s="5"/>
      <c r="D81" s="54"/>
      <c r="E81" s="5" t="str">
        <f t="shared" si="27"/>
        <v/>
      </c>
      <c r="F81" s="5"/>
      <c r="G81" s="8" t="str">
        <f t="shared" si="23"/>
        <v/>
      </c>
      <c r="H81" s="27" t="str">
        <f t="shared" si="24"/>
        <v/>
      </c>
      <c r="I81" s="5" t="str">
        <f t="shared" si="25"/>
        <v/>
      </c>
      <c r="J81" s="5" t="str">
        <f t="shared" si="28"/>
        <v/>
      </c>
      <c r="K81" s="5" t="str">
        <f>IFERROR(
IF(
D81 &lt;
IF(C81="M",
   _xlfn.XLOOKUP(B81,OMS_TALLA_BOYS!B:B,OMS_TALLA_BOYS!K:K),
   _xlfn.XLOOKUP(B81,OMS_TALLA_GIRLS!B:B,OMS_TALLA_GIRLS!K:K)
),
"&lt;P25",
IF(
D81 &lt;
IF(C81="M",
   _xlfn.XLOOKUP(B81,OMS_TALLA_BOYS!B:B,OMS_TALLA_BOYS!L:L),
   _xlfn.XLOOKUP(B81,OMS_TALLA_GIRLS!B:B,OMS_TALLA_GIRLS!L:L)
),
"P25–P50",
IF(
D81 &lt;
IF(C81="M",
   _xlfn.XLOOKUP(B81,OMS_TALLA_BOYS!B:B,OMS_TALLA_BOYS!M:M),
   _xlfn.XLOOKUP(B81,OMS_TALLA_GIRLS!B:B,OMS_TALLA_GIRLS!M:M)
),
"P50–P75",
IF(
D81 &lt;
IF(C81="M",
   _xlfn.XLOOKUP(B81,OMS_TALLA_BOYS!B:B,OMS_TALLA_BOYS!N:N),
   _xlfn.XLOOKUP(B81,OMS_TALLA_GIRLS!B:B,OMS_TALLA_GIRLS!N:N)
),
"P75–P85",
IF(
D81 &lt;
IF(C81="M",
   _xlfn.XLOOKUP(B81,OMS_TALLA_BOYS!B:B,OMS_TALLA_BOYS!O:O),
   _xlfn.XLOOKUP(B81,OMS_TALLA_GIRLS!B:B,OMS_TALLA_GIRLS!O:O)
),
"P85–P95",
"&gt;P95"
))))),
""
)</f>
        <v/>
      </c>
      <c r="L81" s="27" t="str">
        <f t="shared" si="29"/>
        <v/>
      </c>
      <c r="M81" s="5" t="str">
        <f t="shared" si="30"/>
        <v/>
      </c>
      <c r="N81" s="5" t="str">
        <f>IF(E81="","",IFERROR(
(
(
D81/
IF(C81="M",
_xlfn.XLOOKUP(B81,OMS_TALLA_BOYS!B:B,OMS_TALLA_BOYS!D:D),
_xlfn.XLOOKUP(B81,OMS_TALLA_GIRLS!B:B,OMS_TALLA_GIRLS!D:D)
)
)
^
IF(C81="M",
_xlfn.XLOOKUP(B81,OMS_TALLA_BOYS!B:B,OMS_TALLA_BOYS!C:C),
_xlfn.XLOOKUP(B81,OMS_TALLA_GIRLS!B:B,OMS_TALLA_GIRLS!C:C)
)
-1
)
/
(
IF(C81="M",
_xlfn.XLOOKUP(B81,OMS_TALLA_BOYS!B:B,OMS_TALLA_BOYS!C:C),
_xlfn.XLOOKUP(B81,OMS_TALLA_GIRLS!B:B,OMS_TALLA_GIRLS!C:C)
)
*
IF(C81="M",
_xlfn.XLOOKUP(B81,OMS_TALLA_BOYS!B:B,OMS_TALLA_BOYS!E:E),
_xlfn.XLOOKUP(B81,OMS_TALLA_GIRLS!B:B,OMS_TALLA_GIRLS!E:E)
)
),
""))</f>
        <v/>
      </c>
      <c r="O81" s="5" t="str">
        <f t="shared" si="31"/>
        <v/>
      </c>
      <c r="P81" s="8" t="str">
        <f t="shared" si="32"/>
        <v/>
      </c>
      <c r="Q81" s="27" t="str">
        <f t="shared" si="35"/>
        <v/>
      </c>
      <c r="R81" s="27" t="str">
        <f t="shared" si="36"/>
        <v/>
      </c>
      <c r="S81" s="27" t="str">
        <f t="shared" si="34"/>
        <v/>
      </c>
      <c r="T81" s="27" t="str">
        <f t="shared" si="33"/>
        <v/>
      </c>
    </row>
  </sheetData>
  <sheetProtection selectLockedCells="1"/>
  <mergeCells count="1">
    <mergeCell ref="C1:I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81"/>
  <sheetViews>
    <sheetView showGridLines="0" workbookViewId="0">
      <selection activeCell="D15" sqref="D15"/>
    </sheetView>
  </sheetViews>
  <sheetFormatPr baseColWidth="10" defaultColWidth="8.7265625" defaultRowHeight="14.5" x14ac:dyDescent="0.35"/>
  <cols>
    <col min="1" max="1" width="10" style="1" bestFit="1" customWidth="1"/>
    <col min="2" max="2" width="10.453125" style="1" bestFit="1" customWidth="1"/>
    <col min="3" max="3" width="11.1796875" style="1" bestFit="1" customWidth="1"/>
    <col min="4" max="4" width="32.54296875" style="1" bestFit="1" customWidth="1"/>
    <col min="5" max="5" width="8.6328125" customWidth="1"/>
  </cols>
  <sheetData>
    <row r="1" spans="1:4" ht="15" thickBot="1" x14ac:dyDescent="0.4">
      <c r="A1" s="56" t="s">
        <v>222</v>
      </c>
      <c r="B1" s="57"/>
      <c r="C1" s="53">
        <v>45569</v>
      </c>
    </row>
    <row r="2" spans="1:4" x14ac:dyDescent="0.35">
      <c r="A2" s="51" t="s">
        <v>6</v>
      </c>
      <c r="B2" s="51" t="s">
        <v>0</v>
      </c>
      <c r="C2" s="52" t="s">
        <v>7</v>
      </c>
      <c r="D2" s="2" t="s">
        <v>8</v>
      </c>
    </row>
    <row r="3" spans="1:4" x14ac:dyDescent="0.35">
      <c r="A3" s="5" t="s">
        <v>9</v>
      </c>
      <c r="B3" s="6">
        <v>45324</v>
      </c>
      <c r="C3" s="5">
        <f>IF(OR(B3="",$C$1=""),"",
 (YEAR(B3)-YEAR($C$1))*12 + MONTH(B3)-MONTH($C$1)
)</f>
        <v>-8</v>
      </c>
      <c r="D3" s="4" t="str">
        <f>IF(B3="","",
 IF(A3&lt;&gt;"SI",
  "PHV no confirmado (pre-menarquia)",
  IF(C3&lt;0,
   "Pre-menarquia (PHV ya cercano)",
   IF(C3&lt;=6,
    "Post-PHV temprano",
    IF(C3&lt;=18,
     "Transición Post-PHV",
     "Post-PHV consolidado"
    )
   )
  )
 )
)</f>
        <v>PHV no confirmado (pre-menarquia)</v>
      </c>
    </row>
    <row r="4" spans="1:4" x14ac:dyDescent="0.35">
      <c r="A4" s="4" t="s">
        <v>9</v>
      </c>
      <c r="B4" s="7">
        <v>45414</v>
      </c>
      <c r="C4" s="5">
        <f t="shared" ref="C4:C67" si="0">IF(OR(B4="",$C$1=""),"",
 (YEAR(B4)-YEAR($C$1))*12 + MONTH(B4)-MONTH($C$1)
)</f>
        <v>-5</v>
      </c>
      <c r="D4" s="4" t="str">
        <f t="shared" ref="D4:D67" si="1">IF(B4="","",
 IF(A4&lt;&gt;"SI",
  "PHV no confirmado (pre-menarquia)",
  IF(C4&lt;0,
   "Pre-menarquia (PHV ya cercano)",
   IF(C4&lt;=6,
    "Post-PHV temprano",
    IF(C4&lt;=18,
     "Transición Post-PHV",
     "Post-PHV consolidado"
    )
   )
  )
 )
)</f>
        <v>PHV no confirmado (pre-menarquia)</v>
      </c>
    </row>
    <row r="5" spans="1:4" x14ac:dyDescent="0.35">
      <c r="A5" s="5" t="s">
        <v>9</v>
      </c>
      <c r="B5" s="6">
        <v>45537</v>
      </c>
      <c r="C5" s="5">
        <f t="shared" si="0"/>
        <v>-1</v>
      </c>
      <c r="D5" s="4" t="str">
        <f t="shared" si="1"/>
        <v>PHV no confirmado (pre-menarquia)</v>
      </c>
    </row>
    <row r="6" spans="1:4" x14ac:dyDescent="0.35">
      <c r="A6" s="4" t="s">
        <v>10</v>
      </c>
      <c r="B6" s="7">
        <v>45629</v>
      </c>
      <c r="C6" s="5">
        <f t="shared" si="0"/>
        <v>2</v>
      </c>
      <c r="D6" s="4" t="str">
        <f t="shared" si="1"/>
        <v>Post-PHV temprano</v>
      </c>
    </row>
    <row r="7" spans="1:4" x14ac:dyDescent="0.35">
      <c r="A7" s="5" t="s">
        <v>10</v>
      </c>
      <c r="B7" s="6">
        <v>45751</v>
      </c>
      <c r="C7" s="5">
        <f t="shared" si="0"/>
        <v>6</v>
      </c>
      <c r="D7" s="4" t="str">
        <f t="shared" si="1"/>
        <v>Post-PHV temprano</v>
      </c>
    </row>
    <row r="8" spans="1:4" x14ac:dyDescent="0.35">
      <c r="A8" s="4" t="s">
        <v>10</v>
      </c>
      <c r="B8" s="7">
        <v>45753</v>
      </c>
      <c r="C8" s="5">
        <f t="shared" si="0"/>
        <v>6</v>
      </c>
      <c r="D8" s="4" t="str">
        <f t="shared" si="1"/>
        <v>Post-PHV temprano</v>
      </c>
    </row>
    <row r="9" spans="1:4" x14ac:dyDescent="0.35">
      <c r="A9" s="5" t="s">
        <v>10</v>
      </c>
      <c r="B9" s="6">
        <v>45909</v>
      </c>
      <c r="C9" s="5">
        <f t="shared" si="0"/>
        <v>11</v>
      </c>
      <c r="D9" s="4" t="str">
        <f t="shared" si="1"/>
        <v>Transición Post-PHV</v>
      </c>
    </row>
    <row r="10" spans="1:4" x14ac:dyDescent="0.35">
      <c r="A10" s="4" t="s">
        <v>10</v>
      </c>
      <c r="B10" s="7">
        <v>45976</v>
      </c>
      <c r="C10" s="5">
        <f t="shared" si="0"/>
        <v>13</v>
      </c>
      <c r="D10" s="4" t="str">
        <f t="shared" si="1"/>
        <v>Transición Post-PHV</v>
      </c>
    </row>
    <row r="11" spans="1:4" x14ac:dyDescent="0.35">
      <c r="A11" s="5" t="s">
        <v>10</v>
      </c>
      <c r="B11" s="6">
        <v>45994</v>
      </c>
      <c r="C11" s="5">
        <f t="shared" si="0"/>
        <v>14</v>
      </c>
      <c r="D11" s="4" t="str">
        <f t="shared" si="1"/>
        <v>Transición Post-PHV</v>
      </c>
    </row>
    <row r="12" spans="1:4" x14ac:dyDescent="0.35">
      <c r="A12" s="4"/>
      <c r="B12" s="4"/>
      <c r="C12" s="5" t="str">
        <f t="shared" si="0"/>
        <v/>
      </c>
      <c r="D12" s="4" t="str">
        <f t="shared" si="1"/>
        <v/>
      </c>
    </row>
    <row r="13" spans="1:4" x14ac:dyDescent="0.35">
      <c r="A13" s="5"/>
      <c r="B13" s="5"/>
      <c r="C13" s="5" t="str">
        <f t="shared" si="0"/>
        <v/>
      </c>
      <c r="D13" s="4" t="str">
        <f t="shared" si="1"/>
        <v/>
      </c>
    </row>
    <row r="14" spans="1:4" x14ac:dyDescent="0.35">
      <c r="A14" s="4"/>
      <c r="B14" s="4"/>
      <c r="C14" s="5" t="str">
        <f t="shared" si="0"/>
        <v/>
      </c>
      <c r="D14" s="4" t="str">
        <f t="shared" si="1"/>
        <v/>
      </c>
    </row>
    <row r="15" spans="1:4" x14ac:dyDescent="0.35">
      <c r="A15" s="5"/>
      <c r="B15" s="5"/>
      <c r="C15" s="5" t="str">
        <f t="shared" si="0"/>
        <v/>
      </c>
      <c r="D15" s="4" t="str">
        <f t="shared" si="1"/>
        <v/>
      </c>
    </row>
    <row r="16" spans="1:4" x14ac:dyDescent="0.35">
      <c r="A16" s="4"/>
      <c r="B16" s="4"/>
      <c r="C16" s="5" t="str">
        <f t="shared" si="0"/>
        <v/>
      </c>
      <c r="D16" s="4" t="str">
        <f t="shared" si="1"/>
        <v/>
      </c>
    </row>
    <row r="17" spans="1:4" x14ac:dyDescent="0.35">
      <c r="A17" s="5"/>
      <c r="B17" s="5"/>
      <c r="C17" s="5" t="str">
        <f t="shared" si="0"/>
        <v/>
      </c>
      <c r="D17" s="4" t="str">
        <f t="shared" si="1"/>
        <v/>
      </c>
    </row>
    <row r="18" spans="1:4" x14ac:dyDescent="0.35">
      <c r="A18" s="4"/>
      <c r="B18" s="4"/>
      <c r="C18" s="5" t="str">
        <f t="shared" si="0"/>
        <v/>
      </c>
      <c r="D18" s="4" t="str">
        <f t="shared" si="1"/>
        <v/>
      </c>
    </row>
    <row r="19" spans="1:4" x14ac:dyDescent="0.35">
      <c r="A19" s="5"/>
      <c r="B19" s="5"/>
      <c r="C19" s="5" t="str">
        <f t="shared" si="0"/>
        <v/>
      </c>
      <c r="D19" s="4" t="str">
        <f t="shared" si="1"/>
        <v/>
      </c>
    </row>
    <row r="20" spans="1:4" x14ac:dyDescent="0.35">
      <c r="A20" s="4"/>
      <c r="B20" s="4"/>
      <c r="C20" s="5" t="str">
        <f t="shared" si="0"/>
        <v/>
      </c>
      <c r="D20" s="4" t="str">
        <f t="shared" si="1"/>
        <v/>
      </c>
    </row>
    <row r="21" spans="1:4" x14ac:dyDescent="0.35">
      <c r="A21" s="5"/>
      <c r="B21" s="5"/>
      <c r="C21" s="5" t="str">
        <f t="shared" si="0"/>
        <v/>
      </c>
      <c r="D21" s="4" t="str">
        <f t="shared" si="1"/>
        <v/>
      </c>
    </row>
    <row r="22" spans="1:4" x14ac:dyDescent="0.35">
      <c r="A22" s="4"/>
      <c r="B22" s="4"/>
      <c r="C22" s="5" t="str">
        <f t="shared" si="0"/>
        <v/>
      </c>
      <c r="D22" s="4" t="str">
        <f t="shared" si="1"/>
        <v/>
      </c>
    </row>
    <row r="23" spans="1:4" x14ac:dyDescent="0.35">
      <c r="A23" s="5"/>
      <c r="B23" s="5"/>
      <c r="C23" s="5" t="str">
        <f t="shared" si="0"/>
        <v/>
      </c>
      <c r="D23" s="4" t="str">
        <f t="shared" si="1"/>
        <v/>
      </c>
    </row>
    <row r="24" spans="1:4" x14ac:dyDescent="0.35">
      <c r="A24" s="4"/>
      <c r="B24" s="4"/>
      <c r="C24" s="5" t="str">
        <f t="shared" si="0"/>
        <v/>
      </c>
      <c r="D24" s="4" t="str">
        <f t="shared" si="1"/>
        <v/>
      </c>
    </row>
    <row r="25" spans="1:4" x14ac:dyDescent="0.35">
      <c r="A25" s="5"/>
      <c r="B25" s="5"/>
      <c r="C25" s="5" t="str">
        <f t="shared" si="0"/>
        <v/>
      </c>
      <c r="D25" s="4" t="str">
        <f t="shared" si="1"/>
        <v/>
      </c>
    </row>
    <row r="26" spans="1:4" x14ac:dyDescent="0.35">
      <c r="A26" s="4"/>
      <c r="B26" s="4"/>
      <c r="C26" s="5" t="str">
        <f t="shared" si="0"/>
        <v/>
      </c>
      <c r="D26" s="4" t="str">
        <f t="shared" si="1"/>
        <v/>
      </c>
    </row>
    <row r="27" spans="1:4" x14ac:dyDescent="0.35">
      <c r="A27" s="5"/>
      <c r="B27" s="5"/>
      <c r="C27" s="5" t="str">
        <f t="shared" si="0"/>
        <v/>
      </c>
      <c r="D27" s="4" t="str">
        <f t="shared" si="1"/>
        <v/>
      </c>
    </row>
    <row r="28" spans="1:4" x14ac:dyDescent="0.35">
      <c r="A28" s="4"/>
      <c r="B28" s="4"/>
      <c r="C28" s="5" t="str">
        <f t="shared" si="0"/>
        <v/>
      </c>
      <c r="D28" s="4" t="str">
        <f t="shared" si="1"/>
        <v/>
      </c>
    </row>
    <row r="29" spans="1:4" x14ac:dyDescent="0.35">
      <c r="A29" s="5"/>
      <c r="B29" s="5"/>
      <c r="C29" s="5" t="str">
        <f t="shared" si="0"/>
        <v/>
      </c>
      <c r="D29" s="4" t="str">
        <f t="shared" si="1"/>
        <v/>
      </c>
    </row>
    <row r="30" spans="1:4" x14ac:dyDescent="0.35">
      <c r="A30" s="4"/>
      <c r="B30" s="4"/>
      <c r="C30" s="5" t="str">
        <f t="shared" si="0"/>
        <v/>
      </c>
      <c r="D30" s="4" t="str">
        <f t="shared" si="1"/>
        <v/>
      </c>
    </row>
    <row r="31" spans="1:4" x14ac:dyDescent="0.35">
      <c r="A31" s="5"/>
      <c r="B31" s="5"/>
      <c r="C31" s="5" t="str">
        <f t="shared" si="0"/>
        <v/>
      </c>
      <c r="D31" s="4" t="str">
        <f t="shared" si="1"/>
        <v/>
      </c>
    </row>
    <row r="32" spans="1:4" x14ac:dyDescent="0.35">
      <c r="A32" s="4"/>
      <c r="B32" s="4"/>
      <c r="C32" s="5" t="str">
        <f t="shared" si="0"/>
        <v/>
      </c>
      <c r="D32" s="4" t="str">
        <f t="shared" si="1"/>
        <v/>
      </c>
    </row>
    <row r="33" spans="1:4" x14ac:dyDescent="0.35">
      <c r="A33" s="5"/>
      <c r="B33" s="5"/>
      <c r="C33" s="5" t="str">
        <f t="shared" si="0"/>
        <v/>
      </c>
      <c r="D33" s="4" t="str">
        <f t="shared" si="1"/>
        <v/>
      </c>
    </row>
    <row r="34" spans="1:4" x14ac:dyDescent="0.35">
      <c r="A34" s="4"/>
      <c r="B34" s="4"/>
      <c r="C34" s="5" t="str">
        <f t="shared" si="0"/>
        <v/>
      </c>
      <c r="D34" s="4" t="str">
        <f t="shared" si="1"/>
        <v/>
      </c>
    </row>
    <row r="35" spans="1:4" x14ac:dyDescent="0.35">
      <c r="A35" s="5"/>
      <c r="B35" s="5"/>
      <c r="C35" s="5" t="str">
        <f t="shared" si="0"/>
        <v/>
      </c>
      <c r="D35" s="4" t="str">
        <f t="shared" si="1"/>
        <v/>
      </c>
    </row>
    <row r="36" spans="1:4" x14ac:dyDescent="0.35">
      <c r="A36" s="4"/>
      <c r="B36" s="4"/>
      <c r="C36" s="5" t="str">
        <f t="shared" si="0"/>
        <v/>
      </c>
      <c r="D36" s="4" t="str">
        <f t="shared" si="1"/>
        <v/>
      </c>
    </row>
    <row r="37" spans="1:4" x14ac:dyDescent="0.35">
      <c r="A37" s="5"/>
      <c r="B37" s="5"/>
      <c r="C37" s="5" t="str">
        <f t="shared" si="0"/>
        <v/>
      </c>
      <c r="D37" s="4" t="str">
        <f t="shared" si="1"/>
        <v/>
      </c>
    </row>
    <row r="38" spans="1:4" x14ac:dyDescent="0.35">
      <c r="A38" s="4"/>
      <c r="B38" s="4"/>
      <c r="C38" s="5" t="str">
        <f t="shared" si="0"/>
        <v/>
      </c>
      <c r="D38" s="4" t="str">
        <f t="shared" si="1"/>
        <v/>
      </c>
    </row>
    <row r="39" spans="1:4" x14ac:dyDescent="0.35">
      <c r="A39" s="5"/>
      <c r="B39" s="5"/>
      <c r="C39" s="5" t="str">
        <f t="shared" si="0"/>
        <v/>
      </c>
      <c r="D39" s="4" t="str">
        <f t="shared" si="1"/>
        <v/>
      </c>
    </row>
    <row r="40" spans="1:4" x14ac:dyDescent="0.35">
      <c r="A40" s="4"/>
      <c r="B40" s="4"/>
      <c r="C40" s="5" t="str">
        <f t="shared" si="0"/>
        <v/>
      </c>
      <c r="D40" s="4" t="str">
        <f t="shared" si="1"/>
        <v/>
      </c>
    </row>
    <row r="41" spans="1:4" x14ac:dyDescent="0.35">
      <c r="A41" s="5"/>
      <c r="B41" s="5"/>
      <c r="C41" s="5" t="str">
        <f t="shared" si="0"/>
        <v/>
      </c>
      <c r="D41" s="4" t="str">
        <f t="shared" si="1"/>
        <v/>
      </c>
    </row>
    <row r="42" spans="1:4" x14ac:dyDescent="0.35">
      <c r="A42" s="4"/>
      <c r="B42" s="4"/>
      <c r="C42" s="5" t="str">
        <f t="shared" si="0"/>
        <v/>
      </c>
      <c r="D42" s="4" t="str">
        <f t="shared" si="1"/>
        <v/>
      </c>
    </row>
    <row r="43" spans="1:4" x14ac:dyDescent="0.35">
      <c r="A43" s="5"/>
      <c r="B43" s="5"/>
      <c r="C43" s="5" t="str">
        <f t="shared" si="0"/>
        <v/>
      </c>
      <c r="D43" s="4" t="str">
        <f t="shared" si="1"/>
        <v/>
      </c>
    </row>
    <row r="44" spans="1:4" x14ac:dyDescent="0.35">
      <c r="A44" s="4"/>
      <c r="B44" s="4"/>
      <c r="C44" s="5" t="str">
        <f t="shared" si="0"/>
        <v/>
      </c>
      <c r="D44" s="4" t="str">
        <f t="shared" si="1"/>
        <v/>
      </c>
    </row>
    <row r="45" spans="1:4" x14ac:dyDescent="0.35">
      <c r="A45" s="5"/>
      <c r="B45" s="5"/>
      <c r="C45" s="5" t="str">
        <f t="shared" si="0"/>
        <v/>
      </c>
      <c r="D45" s="4" t="str">
        <f t="shared" si="1"/>
        <v/>
      </c>
    </row>
    <row r="46" spans="1:4" x14ac:dyDescent="0.35">
      <c r="A46" s="4"/>
      <c r="B46" s="4"/>
      <c r="C46" s="5" t="str">
        <f t="shared" si="0"/>
        <v/>
      </c>
      <c r="D46" s="4" t="str">
        <f t="shared" si="1"/>
        <v/>
      </c>
    </row>
    <row r="47" spans="1:4" x14ac:dyDescent="0.35">
      <c r="A47" s="5"/>
      <c r="B47" s="5"/>
      <c r="C47" s="5" t="str">
        <f t="shared" si="0"/>
        <v/>
      </c>
      <c r="D47" s="4" t="str">
        <f t="shared" si="1"/>
        <v/>
      </c>
    </row>
    <row r="48" spans="1:4" x14ac:dyDescent="0.35">
      <c r="A48" s="4"/>
      <c r="B48" s="4"/>
      <c r="C48" s="5" t="str">
        <f t="shared" si="0"/>
        <v/>
      </c>
      <c r="D48" s="4" t="str">
        <f t="shared" si="1"/>
        <v/>
      </c>
    </row>
    <row r="49" spans="1:4" x14ac:dyDescent="0.35">
      <c r="A49" s="5"/>
      <c r="B49" s="5"/>
      <c r="C49" s="5" t="str">
        <f t="shared" si="0"/>
        <v/>
      </c>
      <c r="D49" s="4" t="str">
        <f t="shared" si="1"/>
        <v/>
      </c>
    </row>
    <row r="50" spans="1:4" x14ac:dyDescent="0.35">
      <c r="A50" s="4"/>
      <c r="B50" s="4"/>
      <c r="C50" s="5" t="str">
        <f t="shared" si="0"/>
        <v/>
      </c>
      <c r="D50" s="4" t="str">
        <f t="shared" si="1"/>
        <v/>
      </c>
    </row>
    <row r="51" spans="1:4" x14ac:dyDescent="0.35">
      <c r="A51" s="5"/>
      <c r="B51" s="5"/>
      <c r="C51" s="5" t="str">
        <f t="shared" si="0"/>
        <v/>
      </c>
      <c r="D51" s="4" t="str">
        <f t="shared" si="1"/>
        <v/>
      </c>
    </row>
    <row r="52" spans="1:4" x14ac:dyDescent="0.35">
      <c r="A52" s="4"/>
      <c r="B52" s="4"/>
      <c r="C52" s="5" t="str">
        <f t="shared" si="0"/>
        <v/>
      </c>
      <c r="D52" s="4" t="str">
        <f t="shared" si="1"/>
        <v/>
      </c>
    </row>
    <row r="53" spans="1:4" x14ac:dyDescent="0.35">
      <c r="A53" s="5"/>
      <c r="B53" s="5"/>
      <c r="C53" s="5" t="str">
        <f t="shared" si="0"/>
        <v/>
      </c>
      <c r="D53" s="4" t="str">
        <f t="shared" si="1"/>
        <v/>
      </c>
    </row>
    <row r="54" spans="1:4" x14ac:dyDescent="0.35">
      <c r="A54" s="4"/>
      <c r="B54" s="4"/>
      <c r="C54" s="5" t="str">
        <f t="shared" si="0"/>
        <v/>
      </c>
      <c r="D54" s="4" t="str">
        <f t="shared" si="1"/>
        <v/>
      </c>
    </row>
    <row r="55" spans="1:4" x14ac:dyDescent="0.35">
      <c r="A55" s="5"/>
      <c r="B55" s="5"/>
      <c r="C55" s="5" t="str">
        <f t="shared" si="0"/>
        <v/>
      </c>
      <c r="D55" s="4" t="str">
        <f t="shared" si="1"/>
        <v/>
      </c>
    </row>
    <row r="56" spans="1:4" x14ac:dyDescent="0.35">
      <c r="A56" s="4"/>
      <c r="B56" s="4"/>
      <c r="C56" s="5" t="str">
        <f t="shared" si="0"/>
        <v/>
      </c>
      <c r="D56" s="4" t="str">
        <f t="shared" si="1"/>
        <v/>
      </c>
    </row>
    <row r="57" spans="1:4" x14ac:dyDescent="0.35">
      <c r="A57" s="5"/>
      <c r="B57" s="5"/>
      <c r="C57" s="5" t="str">
        <f t="shared" si="0"/>
        <v/>
      </c>
      <c r="D57" s="4" t="str">
        <f t="shared" si="1"/>
        <v/>
      </c>
    </row>
    <row r="58" spans="1:4" x14ac:dyDescent="0.35">
      <c r="A58" s="4"/>
      <c r="B58" s="4"/>
      <c r="C58" s="5" t="str">
        <f t="shared" si="0"/>
        <v/>
      </c>
      <c r="D58" s="4" t="str">
        <f t="shared" si="1"/>
        <v/>
      </c>
    </row>
    <row r="59" spans="1:4" x14ac:dyDescent="0.35">
      <c r="A59" s="5"/>
      <c r="B59" s="5"/>
      <c r="C59" s="5" t="str">
        <f t="shared" si="0"/>
        <v/>
      </c>
      <c r="D59" s="4" t="str">
        <f t="shared" si="1"/>
        <v/>
      </c>
    </row>
    <row r="60" spans="1:4" x14ac:dyDescent="0.35">
      <c r="A60" s="4"/>
      <c r="B60" s="4"/>
      <c r="C60" s="5" t="str">
        <f t="shared" si="0"/>
        <v/>
      </c>
      <c r="D60" s="4" t="str">
        <f t="shared" si="1"/>
        <v/>
      </c>
    </row>
    <row r="61" spans="1:4" x14ac:dyDescent="0.35">
      <c r="A61" s="5"/>
      <c r="B61" s="5"/>
      <c r="C61" s="5" t="str">
        <f t="shared" si="0"/>
        <v/>
      </c>
      <c r="D61" s="4" t="str">
        <f t="shared" si="1"/>
        <v/>
      </c>
    </row>
    <row r="62" spans="1:4" x14ac:dyDescent="0.35">
      <c r="A62" s="4"/>
      <c r="B62" s="4"/>
      <c r="C62" s="5" t="str">
        <f t="shared" si="0"/>
        <v/>
      </c>
      <c r="D62" s="4" t="str">
        <f t="shared" si="1"/>
        <v/>
      </c>
    </row>
    <row r="63" spans="1:4" x14ac:dyDescent="0.35">
      <c r="A63" s="5"/>
      <c r="B63" s="5"/>
      <c r="C63" s="5" t="str">
        <f t="shared" si="0"/>
        <v/>
      </c>
      <c r="D63" s="4" t="str">
        <f t="shared" si="1"/>
        <v/>
      </c>
    </row>
    <row r="64" spans="1:4" x14ac:dyDescent="0.35">
      <c r="A64" s="4"/>
      <c r="B64" s="4"/>
      <c r="C64" s="5" t="str">
        <f t="shared" si="0"/>
        <v/>
      </c>
      <c r="D64" s="4" t="str">
        <f t="shared" si="1"/>
        <v/>
      </c>
    </row>
    <row r="65" spans="1:4" x14ac:dyDescent="0.35">
      <c r="A65" s="5"/>
      <c r="B65" s="5"/>
      <c r="C65" s="5" t="str">
        <f t="shared" si="0"/>
        <v/>
      </c>
      <c r="D65" s="4" t="str">
        <f t="shared" si="1"/>
        <v/>
      </c>
    </row>
    <row r="66" spans="1:4" x14ac:dyDescent="0.35">
      <c r="A66" s="4"/>
      <c r="B66" s="4"/>
      <c r="C66" s="5" t="str">
        <f t="shared" si="0"/>
        <v/>
      </c>
      <c r="D66" s="4" t="str">
        <f t="shared" si="1"/>
        <v/>
      </c>
    </row>
    <row r="67" spans="1:4" x14ac:dyDescent="0.35">
      <c r="A67" s="5"/>
      <c r="B67" s="5"/>
      <c r="C67" s="5" t="str">
        <f t="shared" si="0"/>
        <v/>
      </c>
      <c r="D67" s="4" t="str">
        <f t="shared" si="1"/>
        <v/>
      </c>
    </row>
    <row r="68" spans="1:4" x14ac:dyDescent="0.35">
      <c r="A68" s="4"/>
      <c r="B68" s="4"/>
      <c r="C68" s="5" t="str">
        <f t="shared" ref="C68:C81" si="2">IF(OR(B68="",$C$1=""),"",
 (YEAR(B68)-YEAR($C$1))*12 + MONTH(B68)-MONTH($C$1)
)</f>
        <v/>
      </c>
      <c r="D68" s="4" t="str">
        <f t="shared" ref="D68:D81" si="3">IF(B68="","",
 IF(A68&lt;&gt;"SI",
  "PHV no confirmado (pre-menarquia)",
  IF(C68&lt;0,
   "Pre-menarquia (PHV ya cercano)",
   IF(C68&lt;=6,
    "Post-PHV temprano",
    IF(C68&lt;=18,
     "Transición Post-PHV",
     "Post-PHV consolidado"
    )
   )
  )
 )
)</f>
        <v/>
      </c>
    </row>
    <row r="69" spans="1:4" x14ac:dyDescent="0.35">
      <c r="A69" s="5"/>
      <c r="B69" s="5"/>
      <c r="C69" s="5" t="str">
        <f t="shared" si="2"/>
        <v/>
      </c>
      <c r="D69" s="4" t="str">
        <f t="shared" si="3"/>
        <v/>
      </c>
    </row>
    <row r="70" spans="1:4" x14ac:dyDescent="0.35">
      <c r="A70" s="4"/>
      <c r="B70" s="4"/>
      <c r="C70" s="5" t="str">
        <f t="shared" si="2"/>
        <v/>
      </c>
      <c r="D70" s="4" t="str">
        <f t="shared" si="3"/>
        <v/>
      </c>
    </row>
    <row r="71" spans="1:4" x14ac:dyDescent="0.35">
      <c r="A71" s="5"/>
      <c r="B71" s="5"/>
      <c r="C71" s="5" t="str">
        <f t="shared" si="2"/>
        <v/>
      </c>
      <c r="D71" s="4" t="str">
        <f t="shared" si="3"/>
        <v/>
      </c>
    </row>
    <row r="72" spans="1:4" x14ac:dyDescent="0.35">
      <c r="A72" s="4"/>
      <c r="B72" s="4"/>
      <c r="C72" s="5" t="str">
        <f t="shared" si="2"/>
        <v/>
      </c>
      <c r="D72" s="4" t="str">
        <f t="shared" si="3"/>
        <v/>
      </c>
    </row>
    <row r="73" spans="1:4" x14ac:dyDescent="0.35">
      <c r="A73" s="5"/>
      <c r="B73" s="5"/>
      <c r="C73" s="5" t="str">
        <f t="shared" si="2"/>
        <v/>
      </c>
      <c r="D73" s="4" t="str">
        <f t="shared" si="3"/>
        <v/>
      </c>
    </row>
    <row r="74" spans="1:4" x14ac:dyDescent="0.35">
      <c r="A74" s="4"/>
      <c r="B74" s="4"/>
      <c r="C74" s="5" t="str">
        <f t="shared" si="2"/>
        <v/>
      </c>
      <c r="D74" s="4" t="str">
        <f t="shared" si="3"/>
        <v/>
      </c>
    </row>
    <row r="75" spans="1:4" x14ac:dyDescent="0.35">
      <c r="A75" s="5"/>
      <c r="B75" s="5"/>
      <c r="C75" s="5" t="str">
        <f t="shared" si="2"/>
        <v/>
      </c>
      <c r="D75" s="4" t="str">
        <f t="shared" si="3"/>
        <v/>
      </c>
    </row>
    <row r="76" spans="1:4" x14ac:dyDescent="0.35">
      <c r="A76" s="4"/>
      <c r="B76" s="4"/>
      <c r="C76" s="5" t="str">
        <f t="shared" si="2"/>
        <v/>
      </c>
      <c r="D76" s="4" t="str">
        <f t="shared" si="3"/>
        <v/>
      </c>
    </row>
    <row r="77" spans="1:4" x14ac:dyDescent="0.35">
      <c r="A77" s="5"/>
      <c r="B77" s="5"/>
      <c r="C77" s="5" t="str">
        <f t="shared" si="2"/>
        <v/>
      </c>
      <c r="D77" s="4" t="str">
        <f t="shared" si="3"/>
        <v/>
      </c>
    </row>
    <row r="78" spans="1:4" x14ac:dyDescent="0.35">
      <c r="A78" s="4"/>
      <c r="B78" s="4"/>
      <c r="C78" s="5" t="str">
        <f t="shared" si="2"/>
        <v/>
      </c>
      <c r="D78" s="4" t="str">
        <f t="shared" si="3"/>
        <v/>
      </c>
    </row>
    <row r="79" spans="1:4" x14ac:dyDescent="0.35">
      <c r="A79" s="5"/>
      <c r="B79" s="5"/>
      <c r="C79" s="5" t="str">
        <f t="shared" si="2"/>
        <v/>
      </c>
      <c r="D79" s="4" t="str">
        <f t="shared" si="3"/>
        <v/>
      </c>
    </row>
    <row r="80" spans="1:4" x14ac:dyDescent="0.35">
      <c r="A80" s="4"/>
      <c r="B80" s="4"/>
      <c r="C80" s="5" t="str">
        <f t="shared" si="2"/>
        <v/>
      </c>
      <c r="D80" s="4" t="str">
        <f t="shared" si="3"/>
        <v/>
      </c>
    </row>
    <row r="81" spans="1:4" x14ac:dyDescent="0.35">
      <c r="A81" s="5"/>
      <c r="B81" s="5"/>
      <c r="C81" s="5" t="str">
        <f t="shared" si="2"/>
        <v/>
      </c>
      <c r="D81" s="4" t="str">
        <f t="shared" si="3"/>
        <v/>
      </c>
    </row>
  </sheetData>
  <mergeCells count="1">
    <mergeCell ref="A1:B1"/>
  </mergeCells>
  <phoneticPr fontId="1" type="noConversion"/>
  <pageMargins left="0.75" right="0.75" top="1" bottom="1" header="0.5" footer="0.5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3"/>
  <sheetViews>
    <sheetView showGridLines="0" zoomScale="70" zoomScaleNormal="70" workbookViewId="0">
      <selection activeCell="I23" sqref="I23"/>
    </sheetView>
  </sheetViews>
  <sheetFormatPr baseColWidth="10" defaultColWidth="8.7265625" defaultRowHeight="14.5" x14ac:dyDescent="0.35"/>
  <cols>
    <col min="1" max="1" width="34.7265625" style="1" bestFit="1" customWidth="1"/>
    <col min="2" max="2" width="31.54296875" style="1" bestFit="1" customWidth="1"/>
    <col min="3" max="5" width="8.7265625" style="1"/>
  </cols>
  <sheetData>
    <row r="1" spans="1:2" x14ac:dyDescent="0.35">
      <c r="A1" s="35" t="s">
        <v>11</v>
      </c>
      <c r="B1" s="36" t="s">
        <v>12</v>
      </c>
    </row>
    <row r="2" spans="1:2" x14ac:dyDescent="0.35">
      <c r="A2" s="37" t="s">
        <v>13</v>
      </c>
      <c r="B2" s="11">
        <f>INDEX(Crecimiento!D:D,COUNTA(Crecimiento!D:D))</f>
        <v>144.69999999999999</v>
      </c>
    </row>
    <row r="3" spans="1:2" x14ac:dyDescent="0.35">
      <c r="A3" s="38" t="s">
        <v>14</v>
      </c>
      <c r="B3" s="12">
        <f>INDEX(Crecimiento!F:F,COUNTA(Crecimiento!F:F))</f>
        <v>48</v>
      </c>
    </row>
    <row r="4" spans="1:2" x14ac:dyDescent="0.35">
      <c r="A4" s="39" t="s">
        <v>1</v>
      </c>
      <c r="B4" s="10" cm="1">
        <f t="array" ref="B4">LOOKUP(2,1/(Crecimiento!G:G&lt;&gt;""),Crecimiento!G:G)</f>
        <v>26.159334126040427</v>
      </c>
    </row>
    <row r="5" spans="1:2" x14ac:dyDescent="0.35">
      <c r="A5" s="40" t="s">
        <v>2</v>
      </c>
      <c r="B5" s="13" t="str" cm="1">
        <f t="array" ref="B5">LOOKUP(2,1/(Crecimiento!H:H&lt;&gt;""),Crecimiento!H:H)</f>
        <v>🔴 Alto</v>
      </c>
    </row>
    <row r="6" spans="1:2" x14ac:dyDescent="0.35">
      <c r="A6" s="41" t="s">
        <v>15</v>
      </c>
      <c r="B6" s="14" t="str" cm="1">
        <f t="array" ref="B6">LOOKUP(2,1/(Crecimiento!I:I&lt;&gt;""),Crecimiento!I:I)</f>
        <v>&gt;P95</v>
      </c>
    </row>
    <row r="7" spans="1:2" x14ac:dyDescent="0.35">
      <c r="A7" s="42" t="s">
        <v>18</v>
      </c>
      <c r="B7" s="15" cm="1">
        <f t="array" ref="B7">LOOKUP(2,1/(Crecimiento!P:P&lt;&gt;""),Crecimiento!P:P)</f>
        <v>1.3687500000000519</v>
      </c>
    </row>
    <row r="8" spans="1:2" x14ac:dyDescent="0.35">
      <c r="A8" s="43" t="s">
        <v>4</v>
      </c>
      <c r="B8" s="16" t="str" cm="1">
        <f t="array" ref="B8">LOOKUP(2,1/(Crecimiento!Q:Q&lt;&gt;""),Crecimiento!Q:Q)</f>
        <v>🟢 Post-PHV</v>
      </c>
    </row>
    <row r="9" spans="1:2" x14ac:dyDescent="0.35">
      <c r="A9" s="44" t="s">
        <v>16</v>
      </c>
      <c r="B9" s="17" t="str" cm="1">
        <f t="array" ref="B9">LOOKUP(2,1/(Crecimiento!T:T&lt;&gt;""),Crecimiento!T:T)</f>
        <v>🟢 BAJO</v>
      </c>
    </row>
    <row r="10" spans="1:2" x14ac:dyDescent="0.35">
      <c r="A10" s="45" t="s">
        <v>17</v>
      </c>
      <c r="B10" s="46" t="str">
        <f>Mujer_Maduracion!D4</f>
        <v>PHV no confirmado (pre-menarquia)</v>
      </c>
    </row>
    <row r="11" spans="1:2" x14ac:dyDescent="0.35">
      <c r="A11" s="47" t="s">
        <v>62</v>
      </c>
      <c r="B11" s="21" t="str" cm="1">
        <f t="array" ref="B11">LOOKUP(2,1/(Crecimiento!K:K&lt;&gt;""),Crecimiento!K:K)</f>
        <v>P25–P50</v>
      </c>
    </row>
    <row r="12" spans="1:2" x14ac:dyDescent="0.35">
      <c r="A12" s="48" t="s">
        <v>63</v>
      </c>
      <c r="B12" s="22" t="str" cm="1">
        <f t="array" ref="B12">LOOKUP(2,1/(Crecimiento!M:M&lt;&gt;""),Crecimiento!M:M)</f>
        <v>🟢 Normal</v>
      </c>
    </row>
    <row r="13" spans="1:2" ht="15" thickBot="1" x14ac:dyDescent="0.4">
      <c r="A13" s="49" t="s">
        <v>207</v>
      </c>
      <c r="B13" s="50" cm="1">
        <f t="array" ref="B13">LOOKUP(2,1/(Crecimiento!L:L&lt;&gt;""),Crecimiento!L:L)</f>
        <v>41.5</v>
      </c>
    </row>
  </sheetData>
  <pageMargins left="0.75" right="0.75" top="1" bottom="1" header="0.5" footer="0.5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2CB96-B805-43F7-8351-54158FE9B361}">
  <dimension ref="A1:R169"/>
  <sheetViews>
    <sheetView showGridLines="0" workbookViewId="0">
      <selection activeCell="S6" sqref="S6"/>
    </sheetView>
  </sheetViews>
  <sheetFormatPr baseColWidth="10" defaultRowHeight="14.5" x14ac:dyDescent="0.35"/>
  <cols>
    <col min="1" max="1" width="16.6328125" style="1" bestFit="1" customWidth="1"/>
    <col min="2" max="2" width="6.1796875" style="1" bestFit="1" customWidth="1"/>
    <col min="3" max="3" width="1.81640625" style="1" bestFit="1" customWidth="1"/>
    <col min="4" max="4" width="8.81640625" style="1" bestFit="1" customWidth="1"/>
    <col min="5" max="5" width="7.81640625" style="1" bestFit="1" customWidth="1"/>
    <col min="6" max="6" width="6.81640625" style="1" bestFit="1" customWidth="1"/>
    <col min="7" max="17" width="5.81640625" style="1" bestFit="1" customWidth="1"/>
    <col min="18" max="18" width="10.90625" style="1"/>
  </cols>
  <sheetData>
    <row r="1" spans="1:17" x14ac:dyDescent="0.35">
      <c r="A1" s="19" t="s">
        <v>26</v>
      </c>
      <c r="B1" s="19" t="s">
        <v>7</v>
      </c>
      <c r="C1" s="19" t="s">
        <v>27</v>
      </c>
      <c r="D1" s="19" t="s">
        <v>28</v>
      </c>
      <c r="E1" s="19" t="s">
        <v>29</v>
      </c>
      <c r="F1" s="19" t="s">
        <v>30</v>
      </c>
      <c r="G1" s="19" t="s">
        <v>31</v>
      </c>
      <c r="H1" s="19" t="s">
        <v>32</v>
      </c>
      <c r="I1" s="19" t="s">
        <v>19</v>
      </c>
      <c r="J1" s="19" t="s">
        <v>20</v>
      </c>
      <c r="K1" s="19" t="s">
        <v>21</v>
      </c>
      <c r="L1" s="19" t="s">
        <v>22</v>
      </c>
      <c r="M1" s="19" t="s">
        <v>23</v>
      </c>
      <c r="N1" s="19" t="s">
        <v>24</v>
      </c>
      <c r="O1" s="19" t="s">
        <v>25</v>
      </c>
      <c r="P1" s="19" t="s">
        <v>33</v>
      </c>
      <c r="Q1" s="19" t="s">
        <v>34</v>
      </c>
    </row>
    <row r="2" spans="1:17" x14ac:dyDescent="0.35">
      <c r="A2" s="1" t="s">
        <v>35</v>
      </c>
      <c r="B2" s="1">
        <v>61</v>
      </c>
      <c r="C2" s="1">
        <v>1</v>
      </c>
      <c r="D2" s="1">
        <v>110.2647</v>
      </c>
      <c r="E2" s="1">
        <v>4.1640000000000003E-2</v>
      </c>
      <c r="F2" s="1">
        <v>4.5914000000000001</v>
      </c>
      <c r="G2" s="1">
        <v>99.6</v>
      </c>
      <c r="H2" s="1">
        <v>101.6</v>
      </c>
      <c r="I2" s="1">
        <v>102.7</v>
      </c>
      <c r="J2" s="1">
        <v>105.5</v>
      </c>
      <c r="K2" s="1">
        <v>107.2</v>
      </c>
      <c r="L2" s="1">
        <v>110.3</v>
      </c>
      <c r="M2" s="1">
        <v>113.4</v>
      </c>
      <c r="N2" s="1">
        <v>115</v>
      </c>
      <c r="O2" s="1">
        <v>117.8</v>
      </c>
      <c r="P2" s="1">
        <v>118.9</v>
      </c>
      <c r="Q2" s="1">
        <v>120.9</v>
      </c>
    </row>
    <row r="3" spans="1:17" x14ac:dyDescent="0.35">
      <c r="A3" s="1" t="s">
        <v>36</v>
      </c>
      <c r="B3" s="1">
        <v>62</v>
      </c>
      <c r="C3" s="1">
        <v>1</v>
      </c>
      <c r="D3" s="1">
        <v>110.8006</v>
      </c>
      <c r="E3" s="1">
        <v>4.172E-2</v>
      </c>
      <c r="F3" s="1">
        <v>4.6226000000000003</v>
      </c>
      <c r="G3" s="1">
        <v>100</v>
      </c>
      <c r="H3" s="1">
        <v>102.1</v>
      </c>
      <c r="I3" s="1">
        <v>103.2</v>
      </c>
      <c r="J3" s="1">
        <v>106</v>
      </c>
      <c r="K3" s="1">
        <v>107.7</v>
      </c>
      <c r="L3" s="1">
        <v>110.8</v>
      </c>
      <c r="M3" s="1">
        <v>113.9</v>
      </c>
      <c r="N3" s="1">
        <v>115.6</v>
      </c>
      <c r="O3" s="1">
        <v>118.4</v>
      </c>
      <c r="P3" s="1">
        <v>119.5</v>
      </c>
      <c r="Q3" s="1">
        <v>121.6</v>
      </c>
    </row>
    <row r="4" spans="1:17" x14ac:dyDescent="0.35">
      <c r="A4" s="1" t="s">
        <v>37</v>
      </c>
      <c r="B4" s="1">
        <v>63</v>
      </c>
      <c r="C4" s="1">
        <v>1</v>
      </c>
      <c r="D4" s="1">
        <v>111.3338</v>
      </c>
      <c r="E4" s="1">
        <v>4.1799999999999997E-2</v>
      </c>
      <c r="F4" s="1">
        <v>4.6538000000000004</v>
      </c>
      <c r="G4" s="1">
        <v>100.5</v>
      </c>
      <c r="H4" s="1">
        <v>102.6</v>
      </c>
      <c r="I4" s="1">
        <v>103.7</v>
      </c>
      <c r="J4" s="1">
        <v>106.5</v>
      </c>
      <c r="K4" s="1">
        <v>108.2</v>
      </c>
      <c r="L4" s="1">
        <v>111.3</v>
      </c>
      <c r="M4" s="1">
        <v>114.5</v>
      </c>
      <c r="N4" s="1">
        <v>116.2</v>
      </c>
      <c r="O4" s="1">
        <v>119</v>
      </c>
      <c r="P4" s="1">
        <v>120.1</v>
      </c>
      <c r="Q4" s="1">
        <v>122.2</v>
      </c>
    </row>
    <row r="5" spans="1:17" x14ac:dyDescent="0.35">
      <c r="A5" s="1" t="s">
        <v>38</v>
      </c>
      <c r="B5" s="1">
        <v>64</v>
      </c>
      <c r="C5" s="1">
        <v>1</v>
      </c>
      <c r="D5" s="1">
        <v>111.86360000000001</v>
      </c>
      <c r="E5" s="1">
        <v>4.1869999999999997E-2</v>
      </c>
      <c r="F5" s="1">
        <v>4.6837</v>
      </c>
      <c r="G5" s="1">
        <v>101</v>
      </c>
      <c r="H5" s="1">
        <v>103.1</v>
      </c>
      <c r="I5" s="1">
        <v>104.2</v>
      </c>
      <c r="J5" s="1">
        <v>107</v>
      </c>
      <c r="K5" s="1">
        <v>108.7</v>
      </c>
      <c r="L5" s="1">
        <v>111.9</v>
      </c>
      <c r="M5" s="1">
        <v>115</v>
      </c>
      <c r="N5" s="1">
        <v>116.7</v>
      </c>
      <c r="O5" s="1">
        <v>119.6</v>
      </c>
      <c r="P5" s="1">
        <v>120.7</v>
      </c>
      <c r="Q5" s="1">
        <v>122.8</v>
      </c>
    </row>
    <row r="6" spans="1:17" x14ac:dyDescent="0.35">
      <c r="A6" s="1" t="s">
        <v>39</v>
      </c>
      <c r="B6" s="1">
        <v>65</v>
      </c>
      <c r="C6" s="1">
        <v>1</v>
      </c>
      <c r="D6" s="1">
        <v>112.3895</v>
      </c>
      <c r="E6" s="1">
        <v>4.1950000000000001E-2</v>
      </c>
      <c r="F6" s="1">
        <v>4.7146999999999997</v>
      </c>
      <c r="G6" s="1">
        <v>101.4</v>
      </c>
      <c r="H6" s="1">
        <v>103.5</v>
      </c>
      <c r="I6" s="1">
        <v>104.6</v>
      </c>
      <c r="J6" s="1">
        <v>107.5</v>
      </c>
      <c r="K6" s="1">
        <v>109.2</v>
      </c>
      <c r="L6" s="1">
        <v>112.4</v>
      </c>
      <c r="M6" s="1">
        <v>115.6</v>
      </c>
      <c r="N6" s="1">
        <v>117.3</v>
      </c>
      <c r="O6" s="1">
        <v>120.1</v>
      </c>
      <c r="P6" s="1">
        <v>121.3</v>
      </c>
      <c r="Q6" s="1">
        <v>123.4</v>
      </c>
    </row>
    <row r="7" spans="1:17" x14ac:dyDescent="0.35">
      <c r="A7" s="1" t="s">
        <v>40</v>
      </c>
      <c r="B7" s="1">
        <v>66</v>
      </c>
      <c r="C7" s="1">
        <v>1</v>
      </c>
      <c r="D7" s="1">
        <v>112.911</v>
      </c>
      <c r="E7" s="1">
        <v>4.2029999999999998E-2</v>
      </c>
      <c r="F7" s="1">
        <v>4.7455999999999996</v>
      </c>
      <c r="G7" s="1">
        <v>101.9</v>
      </c>
      <c r="H7" s="1">
        <v>104</v>
      </c>
      <c r="I7" s="1">
        <v>105.1</v>
      </c>
      <c r="J7" s="1">
        <v>108</v>
      </c>
      <c r="K7" s="1">
        <v>109.7</v>
      </c>
      <c r="L7" s="1">
        <v>112.9</v>
      </c>
      <c r="M7" s="1">
        <v>116.1</v>
      </c>
      <c r="N7" s="1">
        <v>117.8</v>
      </c>
      <c r="O7" s="1">
        <v>120.7</v>
      </c>
      <c r="P7" s="1">
        <v>121.8</v>
      </c>
      <c r="Q7" s="1">
        <v>124</v>
      </c>
    </row>
    <row r="8" spans="1:17" x14ac:dyDescent="0.35">
      <c r="A8" s="1" t="s">
        <v>41</v>
      </c>
      <c r="B8" s="1">
        <v>67</v>
      </c>
      <c r="C8" s="1">
        <v>1</v>
      </c>
      <c r="D8" s="1">
        <v>113.428</v>
      </c>
      <c r="E8" s="1">
        <v>4.2110000000000002E-2</v>
      </c>
      <c r="F8" s="1">
        <v>4.7765000000000004</v>
      </c>
      <c r="G8" s="1">
        <v>102.3</v>
      </c>
      <c r="H8" s="1">
        <v>104.4</v>
      </c>
      <c r="I8" s="1">
        <v>105.6</v>
      </c>
      <c r="J8" s="1">
        <v>108.5</v>
      </c>
      <c r="K8" s="1">
        <v>110.2</v>
      </c>
      <c r="L8" s="1">
        <v>113.4</v>
      </c>
      <c r="M8" s="1">
        <v>116.7</v>
      </c>
      <c r="N8" s="1">
        <v>118.4</v>
      </c>
      <c r="O8" s="1">
        <v>121.3</v>
      </c>
      <c r="P8" s="1">
        <v>122.4</v>
      </c>
      <c r="Q8" s="1">
        <v>124.5</v>
      </c>
    </row>
    <row r="9" spans="1:17" x14ac:dyDescent="0.35">
      <c r="A9" s="1" t="s">
        <v>42</v>
      </c>
      <c r="B9" s="1">
        <v>68</v>
      </c>
      <c r="C9" s="1">
        <v>1</v>
      </c>
      <c r="D9" s="1">
        <v>113.941</v>
      </c>
      <c r="E9" s="1">
        <v>4.2180000000000002E-2</v>
      </c>
      <c r="F9" s="1">
        <v>4.806</v>
      </c>
      <c r="G9" s="1">
        <v>102.8</v>
      </c>
      <c r="H9" s="1">
        <v>104.9</v>
      </c>
      <c r="I9" s="1">
        <v>106</v>
      </c>
      <c r="J9" s="1">
        <v>109</v>
      </c>
      <c r="K9" s="1">
        <v>110.7</v>
      </c>
      <c r="L9" s="1">
        <v>113.9</v>
      </c>
      <c r="M9" s="1">
        <v>117.2</v>
      </c>
      <c r="N9" s="1">
        <v>118.9</v>
      </c>
      <c r="O9" s="1">
        <v>121.8</v>
      </c>
      <c r="P9" s="1">
        <v>123</v>
      </c>
      <c r="Q9" s="1">
        <v>125.1</v>
      </c>
    </row>
    <row r="10" spans="1:17" x14ac:dyDescent="0.35">
      <c r="A10" s="1" t="s">
        <v>43</v>
      </c>
      <c r="B10" s="1">
        <v>69</v>
      </c>
      <c r="C10" s="1">
        <v>1</v>
      </c>
      <c r="D10" s="1">
        <v>114.45</v>
      </c>
      <c r="E10" s="1">
        <v>4.2259999999999999E-2</v>
      </c>
      <c r="F10" s="1">
        <v>4.8367000000000004</v>
      </c>
      <c r="G10" s="1">
        <v>103.2</v>
      </c>
      <c r="H10" s="1">
        <v>105.4</v>
      </c>
      <c r="I10" s="1">
        <v>106.5</v>
      </c>
      <c r="J10" s="1">
        <v>109.4</v>
      </c>
      <c r="K10" s="1">
        <v>111.2</v>
      </c>
      <c r="L10" s="1">
        <v>114.5</v>
      </c>
      <c r="M10" s="1">
        <v>117.7</v>
      </c>
      <c r="N10" s="1">
        <v>119.5</v>
      </c>
      <c r="O10" s="1">
        <v>122.4</v>
      </c>
      <c r="P10" s="1">
        <v>123.5</v>
      </c>
      <c r="Q10" s="1">
        <v>125.7</v>
      </c>
    </row>
    <row r="11" spans="1:17" x14ac:dyDescent="0.35">
      <c r="A11" s="1" t="s">
        <v>44</v>
      </c>
      <c r="B11" s="1">
        <v>70</v>
      </c>
      <c r="C11" s="1">
        <v>1</v>
      </c>
      <c r="D11" s="1">
        <v>114.9547</v>
      </c>
      <c r="E11" s="1">
        <v>4.2340000000000003E-2</v>
      </c>
      <c r="F11" s="1">
        <v>4.8672000000000004</v>
      </c>
      <c r="G11" s="1">
        <v>103.6</v>
      </c>
      <c r="H11" s="1">
        <v>105.8</v>
      </c>
      <c r="I11" s="1">
        <v>106.9</v>
      </c>
      <c r="J11" s="1">
        <v>109.9</v>
      </c>
      <c r="K11" s="1">
        <v>111.7</v>
      </c>
      <c r="L11" s="1">
        <v>115</v>
      </c>
      <c r="M11" s="1">
        <v>118.2</v>
      </c>
      <c r="N11" s="1">
        <v>120</v>
      </c>
      <c r="O11" s="1">
        <v>123</v>
      </c>
      <c r="P11" s="1">
        <v>124.1</v>
      </c>
      <c r="Q11" s="1">
        <v>126.3</v>
      </c>
    </row>
    <row r="12" spans="1:17" x14ac:dyDescent="0.35">
      <c r="A12" s="1" t="s">
        <v>45</v>
      </c>
      <c r="B12" s="1">
        <v>71</v>
      </c>
      <c r="C12" s="1">
        <v>1</v>
      </c>
      <c r="D12" s="1">
        <v>115.45489999999999</v>
      </c>
      <c r="E12" s="1">
        <v>4.2410000000000003E-2</v>
      </c>
      <c r="F12" s="1">
        <v>4.8963999999999999</v>
      </c>
      <c r="G12" s="1">
        <v>104.1</v>
      </c>
      <c r="H12" s="1">
        <v>106.2</v>
      </c>
      <c r="I12" s="1">
        <v>107.4</v>
      </c>
      <c r="J12" s="1">
        <v>110.4</v>
      </c>
      <c r="K12" s="1">
        <v>112.2</v>
      </c>
      <c r="L12" s="1">
        <v>115.5</v>
      </c>
      <c r="M12" s="1">
        <v>118.8</v>
      </c>
      <c r="N12" s="1">
        <v>120.5</v>
      </c>
      <c r="O12" s="1">
        <v>123.5</v>
      </c>
      <c r="P12" s="1">
        <v>124.7</v>
      </c>
      <c r="Q12" s="1">
        <v>126.8</v>
      </c>
    </row>
    <row r="13" spans="1:17" x14ac:dyDescent="0.35">
      <c r="A13" s="1" t="s">
        <v>46</v>
      </c>
      <c r="B13" s="1">
        <v>72</v>
      </c>
      <c r="C13" s="1">
        <v>1</v>
      </c>
      <c r="D13" s="1">
        <v>115.9509</v>
      </c>
      <c r="E13" s="1">
        <v>4.249E-2</v>
      </c>
      <c r="F13" s="1">
        <v>4.9268000000000001</v>
      </c>
      <c r="G13" s="1">
        <v>104.5</v>
      </c>
      <c r="H13" s="1">
        <v>106.7</v>
      </c>
      <c r="I13" s="1">
        <v>107.8</v>
      </c>
      <c r="J13" s="1">
        <v>110.8</v>
      </c>
      <c r="K13" s="1">
        <v>112.6</v>
      </c>
      <c r="L13" s="1">
        <v>116</v>
      </c>
      <c r="M13" s="1">
        <v>119.3</v>
      </c>
      <c r="N13" s="1">
        <v>121</v>
      </c>
      <c r="O13" s="1">
        <v>124.1</v>
      </c>
      <c r="P13" s="1">
        <v>125.2</v>
      </c>
      <c r="Q13" s="1">
        <v>127.4</v>
      </c>
    </row>
    <row r="14" spans="1:17" x14ac:dyDescent="0.35">
      <c r="A14" s="1" t="s">
        <v>47</v>
      </c>
      <c r="B14" s="1">
        <v>73</v>
      </c>
      <c r="C14" s="1">
        <v>1</v>
      </c>
      <c r="D14" s="1">
        <v>116.4432</v>
      </c>
      <c r="E14" s="1">
        <v>4.2569999999999997E-2</v>
      </c>
      <c r="F14" s="1">
        <v>4.9569999999999999</v>
      </c>
      <c r="G14" s="1">
        <v>104.9</v>
      </c>
      <c r="H14" s="1">
        <v>107.1</v>
      </c>
      <c r="I14" s="1">
        <v>108.3</v>
      </c>
      <c r="J14" s="1">
        <v>111.3</v>
      </c>
      <c r="K14" s="1">
        <v>113.1</v>
      </c>
      <c r="L14" s="1">
        <v>116.4</v>
      </c>
      <c r="M14" s="1">
        <v>119.8</v>
      </c>
      <c r="N14" s="1">
        <v>121.6</v>
      </c>
      <c r="O14" s="1">
        <v>124.6</v>
      </c>
      <c r="P14" s="1">
        <v>125.8</v>
      </c>
      <c r="Q14" s="1">
        <v>128</v>
      </c>
    </row>
    <row r="15" spans="1:17" x14ac:dyDescent="0.35">
      <c r="A15" s="1" t="s">
        <v>48</v>
      </c>
      <c r="B15" s="1">
        <v>74</v>
      </c>
      <c r="C15" s="1">
        <v>1</v>
      </c>
      <c r="D15" s="1">
        <v>116.9325</v>
      </c>
      <c r="E15" s="1">
        <v>4.2639999999999997E-2</v>
      </c>
      <c r="F15" s="1">
        <v>4.9859999999999998</v>
      </c>
      <c r="G15" s="1">
        <v>105.3</v>
      </c>
      <c r="H15" s="1">
        <v>107.6</v>
      </c>
      <c r="I15" s="1">
        <v>108.7</v>
      </c>
      <c r="J15" s="1">
        <v>111.8</v>
      </c>
      <c r="K15" s="1">
        <v>113.6</v>
      </c>
      <c r="L15" s="1">
        <v>116.9</v>
      </c>
      <c r="M15" s="1">
        <v>120.3</v>
      </c>
      <c r="N15" s="1">
        <v>122.1</v>
      </c>
      <c r="O15" s="1">
        <v>125.1</v>
      </c>
      <c r="P15" s="1">
        <v>126.3</v>
      </c>
      <c r="Q15" s="1">
        <v>128.5</v>
      </c>
    </row>
    <row r="16" spans="1:17" x14ac:dyDescent="0.35">
      <c r="A16" s="1" t="s">
        <v>49</v>
      </c>
      <c r="B16" s="1">
        <v>75</v>
      </c>
      <c r="C16" s="1">
        <v>1</v>
      </c>
      <c r="D16" s="1">
        <v>117.4196</v>
      </c>
      <c r="E16" s="1">
        <v>4.2720000000000001E-2</v>
      </c>
      <c r="F16" s="1">
        <v>5.0162000000000004</v>
      </c>
      <c r="G16" s="1">
        <v>105.8</v>
      </c>
      <c r="H16" s="1">
        <v>108</v>
      </c>
      <c r="I16" s="1">
        <v>109.2</v>
      </c>
      <c r="J16" s="1">
        <v>112.2</v>
      </c>
      <c r="K16" s="1">
        <v>114</v>
      </c>
      <c r="L16" s="1">
        <v>117.4</v>
      </c>
      <c r="M16" s="1">
        <v>120.8</v>
      </c>
      <c r="N16" s="1">
        <v>122.6</v>
      </c>
      <c r="O16" s="1">
        <v>125.7</v>
      </c>
      <c r="P16" s="1">
        <v>126.9</v>
      </c>
      <c r="Q16" s="1">
        <v>129.1</v>
      </c>
    </row>
    <row r="17" spans="1:17" x14ac:dyDescent="0.35">
      <c r="A17" s="1" t="s">
        <v>50</v>
      </c>
      <c r="B17" s="1">
        <v>76</v>
      </c>
      <c r="C17" s="1">
        <v>1</v>
      </c>
      <c r="D17" s="1">
        <v>117.9046</v>
      </c>
      <c r="E17" s="1">
        <v>4.2799999999999998E-2</v>
      </c>
      <c r="F17" s="1">
        <v>5.0462999999999996</v>
      </c>
      <c r="G17" s="1">
        <v>106.2</v>
      </c>
      <c r="H17" s="1">
        <v>108.4</v>
      </c>
      <c r="I17" s="1">
        <v>109.6</v>
      </c>
      <c r="J17" s="1">
        <v>112.7</v>
      </c>
      <c r="K17" s="1">
        <v>114.5</v>
      </c>
      <c r="L17" s="1">
        <v>117.9</v>
      </c>
      <c r="M17" s="1">
        <v>121.3</v>
      </c>
      <c r="N17" s="1">
        <v>123.1</v>
      </c>
      <c r="O17" s="1">
        <v>126.2</v>
      </c>
      <c r="P17" s="1">
        <v>127.4</v>
      </c>
      <c r="Q17" s="1">
        <v>129.6</v>
      </c>
    </row>
    <row r="18" spans="1:17" x14ac:dyDescent="0.35">
      <c r="A18" s="1" t="s">
        <v>51</v>
      </c>
      <c r="B18" s="1">
        <v>77</v>
      </c>
      <c r="C18" s="1">
        <v>1</v>
      </c>
      <c r="D18" s="1">
        <v>118.38800000000001</v>
      </c>
      <c r="E18" s="1">
        <v>4.2869999999999998E-2</v>
      </c>
      <c r="F18" s="1">
        <v>5.0753000000000004</v>
      </c>
      <c r="G18" s="1">
        <v>106.6</v>
      </c>
      <c r="H18" s="1">
        <v>108.8</v>
      </c>
      <c r="I18" s="1">
        <v>110</v>
      </c>
      <c r="J18" s="1">
        <v>113.1</v>
      </c>
      <c r="K18" s="1">
        <v>115</v>
      </c>
      <c r="L18" s="1">
        <v>118.4</v>
      </c>
      <c r="M18" s="1">
        <v>121.8</v>
      </c>
      <c r="N18" s="1">
        <v>123.6</v>
      </c>
      <c r="O18" s="1">
        <v>126.7</v>
      </c>
      <c r="P18" s="1">
        <v>127.9</v>
      </c>
      <c r="Q18" s="1">
        <v>130.19999999999999</v>
      </c>
    </row>
    <row r="19" spans="1:17" x14ac:dyDescent="0.35">
      <c r="A19" s="1" t="s">
        <v>52</v>
      </c>
      <c r="B19" s="1">
        <v>78</v>
      </c>
      <c r="C19" s="1">
        <v>1</v>
      </c>
      <c r="D19" s="1">
        <v>118.87</v>
      </c>
      <c r="E19" s="1">
        <v>4.2950000000000002E-2</v>
      </c>
      <c r="F19" s="1">
        <v>5.1055000000000001</v>
      </c>
      <c r="G19" s="1">
        <v>107</v>
      </c>
      <c r="H19" s="1">
        <v>109.3</v>
      </c>
      <c r="I19" s="1">
        <v>110.5</v>
      </c>
      <c r="J19" s="1">
        <v>113.6</v>
      </c>
      <c r="K19" s="1">
        <v>115.4</v>
      </c>
      <c r="L19" s="1">
        <v>118.9</v>
      </c>
      <c r="M19" s="1">
        <v>122.3</v>
      </c>
      <c r="N19" s="1">
        <v>124.2</v>
      </c>
      <c r="O19" s="1">
        <v>127.3</v>
      </c>
      <c r="P19" s="1">
        <v>128.5</v>
      </c>
      <c r="Q19" s="1">
        <v>130.69999999999999</v>
      </c>
    </row>
    <row r="20" spans="1:17" x14ac:dyDescent="0.35">
      <c r="A20" s="1" t="s">
        <v>53</v>
      </c>
      <c r="B20" s="1">
        <v>79</v>
      </c>
      <c r="C20" s="1">
        <v>1</v>
      </c>
      <c r="D20" s="1">
        <v>119.35080000000001</v>
      </c>
      <c r="E20" s="1">
        <v>4.3029999999999999E-2</v>
      </c>
      <c r="F20" s="1">
        <v>5.1356999999999999</v>
      </c>
      <c r="G20" s="1">
        <v>107.4</v>
      </c>
      <c r="H20" s="1">
        <v>109.7</v>
      </c>
      <c r="I20" s="1">
        <v>110.9</v>
      </c>
      <c r="J20" s="1">
        <v>114</v>
      </c>
      <c r="K20" s="1">
        <v>115.9</v>
      </c>
      <c r="L20" s="1">
        <v>119.4</v>
      </c>
      <c r="M20" s="1">
        <v>122.8</v>
      </c>
      <c r="N20" s="1">
        <v>124.7</v>
      </c>
      <c r="O20" s="1">
        <v>127.8</v>
      </c>
      <c r="P20" s="1">
        <v>129</v>
      </c>
      <c r="Q20" s="1">
        <v>131.30000000000001</v>
      </c>
    </row>
    <row r="21" spans="1:17" x14ac:dyDescent="0.35">
      <c r="A21" s="1" t="s">
        <v>54</v>
      </c>
      <c r="B21" s="1">
        <v>80</v>
      </c>
      <c r="C21" s="1">
        <v>1</v>
      </c>
      <c r="D21" s="1">
        <v>119.83029999999999</v>
      </c>
      <c r="E21" s="1">
        <v>4.3110000000000002E-2</v>
      </c>
      <c r="F21" s="1">
        <v>5.1658999999999997</v>
      </c>
      <c r="G21" s="1">
        <v>107.8</v>
      </c>
      <c r="H21" s="1">
        <v>110.1</v>
      </c>
      <c r="I21" s="1">
        <v>111.3</v>
      </c>
      <c r="J21" s="1">
        <v>114.5</v>
      </c>
      <c r="K21" s="1">
        <v>116.3</v>
      </c>
      <c r="L21" s="1">
        <v>119.8</v>
      </c>
      <c r="M21" s="1">
        <v>123.3</v>
      </c>
      <c r="N21" s="1">
        <v>125.2</v>
      </c>
      <c r="O21" s="1">
        <v>128.30000000000001</v>
      </c>
      <c r="P21" s="1">
        <v>129.5</v>
      </c>
      <c r="Q21" s="1">
        <v>131.80000000000001</v>
      </c>
    </row>
    <row r="22" spans="1:17" x14ac:dyDescent="0.35">
      <c r="A22" s="1" t="s">
        <v>55</v>
      </c>
      <c r="B22" s="1">
        <v>81</v>
      </c>
      <c r="C22" s="1">
        <v>1</v>
      </c>
      <c r="D22" s="1">
        <v>120.3085</v>
      </c>
      <c r="E22" s="1">
        <v>4.3180000000000003E-2</v>
      </c>
      <c r="F22" s="1">
        <v>5.1948999999999996</v>
      </c>
      <c r="G22" s="1">
        <v>108.2</v>
      </c>
      <c r="H22" s="1">
        <v>110.5</v>
      </c>
      <c r="I22" s="1">
        <v>111.8</v>
      </c>
      <c r="J22" s="1">
        <v>114.9</v>
      </c>
      <c r="K22" s="1">
        <v>116.8</v>
      </c>
      <c r="L22" s="1">
        <v>120.3</v>
      </c>
      <c r="M22" s="1">
        <v>123.8</v>
      </c>
      <c r="N22" s="1">
        <v>125.7</v>
      </c>
      <c r="O22" s="1">
        <v>128.9</v>
      </c>
      <c r="P22" s="1">
        <v>130.1</v>
      </c>
      <c r="Q22" s="1">
        <v>132.4</v>
      </c>
    </row>
    <row r="23" spans="1:17" x14ac:dyDescent="0.35">
      <c r="A23" s="1" t="s">
        <v>56</v>
      </c>
      <c r="B23" s="1">
        <v>82</v>
      </c>
      <c r="C23" s="1">
        <v>1</v>
      </c>
      <c r="D23" s="1">
        <v>120.78530000000001</v>
      </c>
      <c r="E23" s="1">
        <v>4.326E-2</v>
      </c>
      <c r="F23" s="1">
        <v>5.2252000000000001</v>
      </c>
      <c r="G23" s="1">
        <v>108.6</v>
      </c>
      <c r="H23" s="1">
        <v>111</v>
      </c>
      <c r="I23" s="1">
        <v>112.2</v>
      </c>
      <c r="J23" s="1">
        <v>115.4</v>
      </c>
      <c r="K23" s="1">
        <v>117.3</v>
      </c>
      <c r="L23" s="1">
        <v>120.8</v>
      </c>
      <c r="M23" s="1">
        <v>124.3</v>
      </c>
      <c r="N23" s="1">
        <v>126.2</v>
      </c>
      <c r="O23" s="1">
        <v>129.4</v>
      </c>
      <c r="P23" s="1">
        <v>130.6</v>
      </c>
      <c r="Q23" s="1">
        <v>132.9</v>
      </c>
    </row>
    <row r="24" spans="1:17" x14ac:dyDescent="0.35">
      <c r="A24" s="1" t="s">
        <v>57</v>
      </c>
      <c r="B24" s="1">
        <v>83</v>
      </c>
      <c r="C24" s="1">
        <v>1</v>
      </c>
      <c r="D24" s="1">
        <v>121.2604</v>
      </c>
      <c r="E24" s="1">
        <v>4.3339999999999997E-2</v>
      </c>
      <c r="F24" s="1">
        <v>5.2553999999999998</v>
      </c>
      <c r="G24" s="1">
        <v>109</v>
      </c>
      <c r="H24" s="1">
        <v>111.4</v>
      </c>
      <c r="I24" s="1">
        <v>112.6</v>
      </c>
      <c r="J24" s="1">
        <v>115.8</v>
      </c>
      <c r="K24" s="1">
        <v>117.7</v>
      </c>
      <c r="L24" s="1">
        <v>121.3</v>
      </c>
      <c r="M24" s="1">
        <v>124.8</v>
      </c>
      <c r="N24" s="1">
        <v>126.7</v>
      </c>
      <c r="O24" s="1">
        <v>129.9</v>
      </c>
      <c r="P24" s="1">
        <v>131.1</v>
      </c>
      <c r="Q24" s="1">
        <v>133.5</v>
      </c>
    </row>
    <row r="25" spans="1:17" x14ac:dyDescent="0.35">
      <c r="A25" s="1" t="s">
        <v>58</v>
      </c>
      <c r="B25" s="1">
        <v>84</v>
      </c>
      <c r="C25" s="1">
        <v>1</v>
      </c>
      <c r="D25" s="1">
        <v>121.7338</v>
      </c>
      <c r="E25" s="1">
        <v>4.342E-2</v>
      </c>
      <c r="F25" s="1">
        <v>5.2857000000000003</v>
      </c>
      <c r="G25" s="1">
        <v>109.4</v>
      </c>
      <c r="H25" s="1">
        <v>111.8</v>
      </c>
      <c r="I25" s="1">
        <v>113</v>
      </c>
      <c r="J25" s="1">
        <v>116.3</v>
      </c>
      <c r="K25" s="1">
        <v>118.2</v>
      </c>
      <c r="L25" s="1">
        <v>121.7</v>
      </c>
      <c r="M25" s="1">
        <v>125.3</v>
      </c>
      <c r="N25" s="1">
        <v>127.2</v>
      </c>
      <c r="O25" s="1">
        <v>130.4</v>
      </c>
      <c r="P25" s="1">
        <v>131.69999999999999</v>
      </c>
      <c r="Q25" s="1">
        <v>134</v>
      </c>
    </row>
    <row r="26" spans="1:17" x14ac:dyDescent="0.35">
      <c r="A26" s="1" t="s">
        <v>59</v>
      </c>
      <c r="B26" s="1">
        <v>85</v>
      </c>
      <c r="C26" s="1">
        <v>1</v>
      </c>
      <c r="D26" s="1">
        <v>122.20529999999999</v>
      </c>
      <c r="E26" s="1">
        <v>4.3499999999999997E-2</v>
      </c>
      <c r="F26" s="1">
        <v>5.3159000000000001</v>
      </c>
      <c r="G26" s="1">
        <v>109.8</v>
      </c>
      <c r="H26" s="1">
        <v>112.2</v>
      </c>
      <c r="I26" s="1">
        <v>113.5</v>
      </c>
      <c r="J26" s="1">
        <v>116.7</v>
      </c>
      <c r="K26" s="1">
        <v>118.6</v>
      </c>
      <c r="L26" s="1">
        <v>122.2</v>
      </c>
      <c r="M26" s="1">
        <v>125.8</v>
      </c>
      <c r="N26" s="1">
        <v>127.7</v>
      </c>
      <c r="O26" s="1">
        <v>130.9</v>
      </c>
      <c r="P26" s="1">
        <v>132.19999999999999</v>
      </c>
      <c r="Q26" s="1">
        <v>134.6</v>
      </c>
    </row>
    <row r="27" spans="1:17" x14ac:dyDescent="0.35">
      <c r="A27" s="1" t="s">
        <v>60</v>
      </c>
      <c r="B27" s="1">
        <v>86</v>
      </c>
      <c r="C27" s="1">
        <v>1</v>
      </c>
      <c r="D27" s="1">
        <v>122.675</v>
      </c>
      <c r="E27" s="1">
        <v>4.3580000000000001E-2</v>
      </c>
      <c r="F27" s="1">
        <v>5.3461999999999996</v>
      </c>
      <c r="G27" s="1">
        <v>110.2</v>
      </c>
      <c r="H27" s="1">
        <v>112.6</v>
      </c>
      <c r="I27" s="1">
        <v>113.9</v>
      </c>
      <c r="J27" s="1">
        <v>117.1</v>
      </c>
      <c r="K27" s="1">
        <v>119.1</v>
      </c>
      <c r="L27" s="1">
        <v>122.7</v>
      </c>
      <c r="M27" s="1">
        <v>126.3</v>
      </c>
      <c r="N27" s="1">
        <v>128.19999999999999</v>
      </c>
      <c r="O27" s="1">
        <v>131.30000000000001</v>
      </c>
      <c r="P27" s="1">
        <v>132.69999999999999</v>
      </c>
      <c r="Q27" s="1">
        <v>135.1</v>
      </c>
    </row>
    <row r="28" spans="1:17" x14ac:dyDescent="0.35">
      <c r="A28" s="1" t="s">
        <v>64</v>
      </c>
      <c r="B28" s="1">
        <v>87</v>
      </c>
      <c r="C28" s="1">
        <v>1</v>
      </c>
      <c r="D28" s="1">
        <v>123.1429</v>
      </c>
      <c r="E28" s="1">
        <v>4.3659999999999997E-2</v>
      </c>
      <c r="F28" s="1">
        <v>5.3764000000000003</v>
      </c>
      <c r="G28" s="1">
        <v>110.6</v>
      </c>
      <c r="H28" s="1">
        <v>113</v>
      </c>
      <c r="I28" s="1">
        <v>114.3</v>
      </c>
      <c r="J28" s="1">
        <v>117.6</v>
      </c>
      <c r="K28" s="1">
        <v>119.5</v>
      </c>
      <c r="L28" s="1">
        <v>123.1</v>
      </c>
      <c r="M28" s="1">
        <v>126.8</v>
      </c>
      <c r="N28" s="1">
        <v>128.69999999999999</v>
      </c>
      <c r="O28" s="1">
        <v>132</v>
      </c>
      <c r="P28" s="1">
        <v>133.30000000000001</v>
      </c>
      <c r="Q28" s="1">
        <v>135.69999999999999</v>
      </c>
    </row>
    <row r="29" spans="1:17" x14ac:dyDescent="0.35">
      <c r="A29" s="1" t="s">
        <v>65</v>
      </c>
      <c r="B29" s="1">
        <v>88</v>
      </c>
      <c r="C29" s="1">
        <v>1</v>
      </c>
      <c r="D29" s="1">
        <v>123.6092</v>
      </c>
      <c r="E29" s="1">
        <v>4.3740000000000001E-2</v>
      </c>
      <c r="F29" s="1">
        <v>5.4066999999999998</v>
      </c>
      <c r="G29" s="1">
        <v>111</v>
      </c>
      <c r="H29" s="1">
        <v>113.4</v>
      </c>
      <c r="I29" s="1">
        <v>114.7</v>
      </c>
      <c r="J29" s="1">
        <v>118</v>
      </c>
      <c r="K29" s="1">
        <v>120</v>
      </c>
      <c r="L29" s="1">
        <v>123.6</v>
      </c>
      <c r="M29" s="1">
        <v>127.3</v>
      </c>
      <c r="N29" s="1">
        <v>129.19999999999999</v>
      </c>
      <c r="O29" s="1">
        <v>132.5</v>
      </c>
      <c r="P29" s="1">
        <v>133.80000000000001</v>
      </c>
      <c r="Q29" s="1">
        <v>136.19999999999999</v>
      </c>
    </row>
    <row r="30" spans="1:17" x14ac:dyDescent="0.35">
      <c r="A30" s="1" t="s">
        <v>66</v>
      </c>
      <c r="B30" s="1">
        <v>89</v>
      </c>
      <c r="C30" s="1">
        <v>1</v>
      </c>
      <c r="D30" s="1">
        <v>124.0736</v>
      </c>
      <c r="E30" s="1">
        <v>4.3819999999999998E-2</v>
      </c>
      <c r="F30" s="1">
        <v>5.4368999999999996</v>
      </c>
      <c r="G30" s="1">
        <v>111.4</v>
      </c>
      <c r="H30" s="1">
        <v>113.8</v>
      </c>
      <c r="I30" s="1">
        <v>115.1</v>
      </c>
      <c r="J30" s="1">
        <v>118.4</v>
      </c>
      <c r="K30" s="1">
        <v>120.4</v>
      </c>
      <c r="L30" s="1">
        <v>124.1</v>
      </c>
      <c r="M30" s="1">
        <v>127.7</v>
      </c>
      <c r="N30" s="1">
        <v>129.69999999999999</v>
      </c>
      <c r="O30" s="1">
        <v>133</v>
      </c>
      <c r="P30" s="1">
        <v>134.30000000000001</v>
      </c>
      <c r="Q30" s="1">
        <v>136.69999999999999</v>
      </c>
    </row>
    <row r="31" spans="1:17" x14ac:dyDescent="0.35">
      <c r="A31" s="1" t="s">
        <v>67</v>
      </c>
      <c r="B31" s="1">
        <v>90</v>
      </c>
      <c r="C31" s="1">
        <v>1</v>
      </c>
      <c r="D31" s="1">
        <v>124.5361</v>
      </c>
      <c r="E31" s="1">
        <v>4.3900000000000002E-2</v>
      </c>
      <c r="F31" s="1">
        <v>5.4671000000000003</v>
      </c>
      <c r="G31" s="1">
        <v>111.8</v>
      </c>
      <c r="H31" s="1">
        <v>114.3</v>
      </c>
      <c r="I31" s="1">
        <v>115.5</v>
      </c>
      <c r="J31" s="1">
        <v>118.9</v>
      </c>
      <c r="K31" s="1">
        <v>120.8</v>
      </c>
      <c r="L31" s="1">
        <v>124.5</v>
      </c>
      <c r="M31" s="1">
        <v>128.19999999999999</v>
      </c>
      <c r="N31" s="1">
        <v>130.19999999999999</v>
      </c>
      <c r="O31" s="1">
        <v>133.5</v>
      </c>
      <c r="P31" s="1">
        <v>134.80000000000001</v>
      </c>
      <c r="Q31" s="1">
        <v>137.30000000000001</v>
      </c>
    </row>
    <row r="32" spans="1:17" x14ac:dyDescent="0.35">
      <c r="A32" s="1" t="s">
        <v>68</v>
      </c>
      <c r="B32" s="1">
        <v>91</v>
      </c>
      <c r="C32" s="1">
        <v>1</v>
      </c>
      <c r="D32" s="1">
        <v>124.99639999999999</v>
      </c>
      <c r="E32" s="1">
        <v>4.3979999999999998E-2</v>
      </c>
      <c r="F32" s="1">
        <v>5.4973000000000001</v>
      </c>
      <c r="G32" s="1">
        <v>112.2</v>
      </c>
      <c r="H32" s="1">
        <v>114.7</v>
      </c>
      <c r="I32" s="1">
        <v>116</v>
      </c>
      <c r="J32" s="1">
        <v>119.3</v>
      </c>
      <c r="K32" s="1">
        <v>121.3</v>
      </c>
      <c r="L32" s="1">
        <v>125</v>
      </c>
      <c r="M32" s="1">
        <v>128.69999999999999</v>
      </c>
      <c r="N32" s="1">
        <v>130.69999999999999</v>
      </c>
      <c r="O32" s="1">
        <v>134</v>
      </c>
      <c r="P32" s="1">
        <v>135.30000000000001</v>
      </c>
      <c r="Q32" s="1">
        <v>137.80000000000001</v>
      </c>
    </row>
    <row r="33" spans="1:17" x14ac:dyDescent="0.35">
      <c r="A33" s="1" t="s">
        <v>69</v>
      </c>
      <c r="B33" s="1">
        <v>92</v>
      </c>
      <c r="C33" s="1">
        <v>1</v>
      </c>
      <c r="D33" s="1">
        <v>125.4545</v>
      </c>
      <c r="E33" s="1">
        <v>4.4060000000000002E-2</v>
      </c>
      <c r="F33" s="1">
        <v>5.5274999999999999</v>
      </c>
      <c r="G33" s="1">
        <v>112.6</v>
      </c>
      <c r="H33" s="1">
        <v>115.1</v>
      </c>
      <c r="I33" s="1">
        <v>116.4</v>
      </c>
      <c r="J33" s="1">
        <v>119.7</v>
      </c>
      <c r="K33" s="1">
        <v>121.7</v>
      </c>
      <c r="L33" s="1">
        <v>125.5</v>
      </c>
      <c r="M33" s="1">
        <v>129.19999999999999</v>
      </c>
      <c r="N33" s="1">
        <v>131.19999999999999</v>
      </c>
      <c r="O33" s="1">
        <v>134.5</v>
      </c>
      <c r="P33" s="1">
        <v>135.9</v>
      </c>
      <c r="Q33" s="1">
        <v>138.30000000000001</v>
      </c>
    </row>
    <row r="34" spans="1:17" x14ac:dyDescent="0.35">
      <c r="A34" s="1" t="s">
        <v>70</v>
      </c>
      <c r="B34" s="1">
        <v>93</v>
      </c>
      <c r="C34" s="1">
        <v>1</v>
      </c>
      <c r="D34" s="1">
        <v>125.9104</v>
      </c>
      <c r="E34" s="1">
        <v>4.4139999999999999E-2</v>
      </c>
      <c r="F34" s="1">
        <v>5.5576999999999996</v>
      </c>
      <c r="G34" s="1">
        <v>113</v>
      </c>
      <c r="H34" s="1">
        <v>115.5</v>
      </c>
      <c r="I34" s="1">
        <v>116.8</v>
      </c>
      <c r="J34" s="1">
        <v>120.2</v>
      </c>
      <c r="K34" s="1">
        <v>122.2</v>
      </c>
      <c r="L34" s="1">
        <v>125.9</v>
      </c>
      <c r="M34" s="1">
        <v>129.69999999999999</v>
      </c>
      <c r="N34" s="1">
        <v>131.69999999999999</v>
      </c>
      <c r="O34" s="1">
        <v>135.1</v>
      </c>
      <c r="P34" s="1">
        <v>136.4</v>
      </c>
      <c r="Q34" s="1">
        <v>138.80000000000001</v>
      </c>
    </row>
    <row r="35" spans="1:17" x14ac:dyDescent="0.35">
      <c r="A35" s="1" t="s">
        <v>71</v>
      </c>
      <c r="B35" s="1">
        <v>94</v>
      </c>
      <c r="C35" s="1">
        <v>1</v>
      </c>
      <c r="D35" s="1">
        <v>126.364</v>
      </c>
      <c r="E35" s="1">
        <v>4.4220000000000002E-2</v>
      </c>
      <c r="F35" s="1">
        <v>5.5877999999999997</v>
      </c>
      <c r="G35" s="1">
        <v>113.4</v>
      </c>
      <c r="H35" s="1">
        <v>115.9</v>
      </c>
      <c r="I35" s="1">
        <v>117.2</v>
      </c>
      <c r="J35" s="1">
        <v>120.6</v>
      </c>
      <c r="K35" s="1">
        <v>122.6</v>
      </c>
      <c r="L35" s="1">
        <v>126.4</v>
      </c>
      <c r="M35" s="1">
        <v>130.1</v>
      </c>
      <c r="N35" s="1">
        <v>132.19999999999999</v>
      </c>
      <c r="O35" s="1">
        <v>135.6</v>
      </c>
      <c r="P35" s="1">
        <v>136.9</v>
      </c>
      <c r="Q35" s="1">
        <v>139.4</v>
      </c>
    </row>
    <row r="36" spans="1:17" x14ac:dyDescent="0.35">
      <c r="A36" s="1" t="s">
        <v>72</v>
      </c>
      <c r="B36" s="1">
        <v>95</v>
      </c>
      <c r="C36" s="1">
        <v>1</v>
      </c>
      <c r="D36" s="1">
        <v>126.8156</v>
      </c>
      <c r="E36" s="1">
        <v>4.4299999999999999E-2</v>
      </c>
      <c r="F36" s="1">
        <v>5.6178999999999997</v>
      </c>
      <c r="G36" s="1">
        <v>113.7</v>
      </c>
      <c r="H36" s="1">
        <v>116.2</v>
      </c>
      <c r="I36" s="1">
        <v>117.6</v>
      </c>
      <c r="J36" s="1">
        <v>121</v>
      </c>
      <c r="K36" s="1">
        <v>123</v>
      </c>
      <c r="L36" s="1">
        <v>126.8</v>
      </c>
      <c r="M36" s="1">
        <v>130.6</v>
      </c>
      <c r="N36" s="1">
        <v>132.6</v>
      </c>
      <c r="O36" s="1">
        <v>136.1</v>
      </c>
      <c r="P36" s="1">
        <v>137.4</v>
      </c>
      <c r="Q36" s="1">
        <v>139.9</v>
      </c>
    </row>
    <row r="37" spans="1:17" x14ac:dyDescent="0.35">
      <c r="A37" s="1" t="s">
        <v>73</v>
      </c>
      <c r="B37" s="1">
        <v>96</v>
      </c>
      <c r="C37" s="1">
        <v>1</v>
      </c>
      <c r="D37" s="1">
        <v>127.2651</v>
      </c>
      <c r="E37" s="1">
        <v>4.4380000000000003E-2</v>
      </c>
      <c r="F37" s="1">
        <v>5.6479999999999997</v>
      </c>
      <c r="G37" s="1">
        <v>114.1</v>
      </c>
      <c r="H37" s="1">
        <v>116.6</v>
      </c>
      <c r="I37" s="1">
        <v>118</v>
      </c>
      <c r="J37" s="1">
        <v>121.4</v>
      </c>
      <c r="K37" s="1">
        <v>123.5</v>
      </c>
      <c r="L37" s="1">
        <v>127.3</v>
      </c>
      <c r="M37" s="1">
        <v>131.1</v>
      </c>
      <c r="N37" s="1">
        <v>133.1</v>
      </c>
      <c r="O37" s="1">
        <v>136.6</v>
      </c>
      <c r="P37" s="1">
        <v>137.9</v>
      </c>
      <c r="Q37" s="1">
        <v>140.4</v>
      </c>
    </row>
    <row r="38" spans="1:17" x14ac:dyDescent="0.35">
      <c r="A38" s="1" t="s">
        <v>74</v>
      </c>
      <c r="B38" s="1">
        <v>97</v>
      </c>
      <c r="C38" s="1">
        <v>1</v>
      </c>
      <c r="D38" s="1">
        <v>127.7129</v>
      </c>
      <c r="E38" s="1">
        <v>4.446E-2</v>
      </c>
      <c r="F38" s="1">
        <v>5.6780999999999997</v>
      </c>
      <c r="G38" s="1">
        <v>114.5</v>
      </c>
      <c r="H38" s="1">
        <v>117</v>
      </c>
      <c r="I38" s="1">
        <v>118.4</v>
      </c>
      <c r="J38" s="1">
        <v>121.8</v>
      </c>
      <c r="K38" s="1">
        <v>123.9</v>
      </c>
      <c r="L38" s="1">
        <v>127.7</v>
      </c>
      <c r="M38" s="1">
        <v>131.5</v>
      </c>
      <c r="N38" s="1">
        <v>133.6</v>
      </c>
      <c r="O38" s="1">
        <v>137.1</v>
      </c>
      <c r="P38" s="1">
        <v>138.4</v>
      </c>
      <c r="Q38" s="1">
        <v>140.9</v>
      </c>
    </row>
    <row r="39" spans="1:17" x14ac:dyDescent="0.35">
      <c r="A39" s="1" t="s">
        <v>75</v>
      </c>
      <c r="B39" s="1">
        <v>98</v>
      </c>
      <c r="C39" s="1">
        <v>1</v>
      </c>
      <c r="D39" s="1">
        <v>128.15899999999999</v>
      </c>
      <c r="E39" s="1">
        <v>4.4540000000000003E-2</v>
      </c>
      <c r="F39" s="1">
        <v>5.7081999999999997</v>
      </c>
      <c r="G39" s="1">
        <v>114.9</v>
      </c>
      <c r="H39" s="1">
        <v>117.4</v>
      </c>
      <c r="I39" s="1">
        <v>118.8</v>
      </c>
      <c r="J39" s="1">
        <v>122.2</v>
      </c>
      <c r="K39" s="1">
        <v>124.3</v>
      </c>
      <c r="L39" s="1">
        <v>128.19999999999999</v>
      </c>
      <c r="M39" s="1">
        <v>132</v>
      </c>
      <c r="N39" s="1">
        <v>134.1</v>
      </c>
      <c r="O39" s="1">
        <v>137.5</v>
      </c>
      <c r="P39" s="1">
        <v>138.9</v>
      </c>
      <c r="Q39" s="1">
        <v>141.4</v>
      </c>
    </row>
    <row r="40" spans="1:17" x14ac:dyDescent="0.35">
      <c r="A40" s="1" t="s">
        <v>76</v>
      </c>
      <c r="B40" s="1">
        <v>99</v>
      </c>
      <c r="C40" s="1">
        <v>1</v>
      </c>
      <c r="D40" s="1">
        <v>128.60339999999999</v>
      </c>
      <c r="E40" s="1">
        <v>4.462E-2</v>
      </c>
      <c r="F40" s="1">
        <v>5.7382999999999997</v>
      </c>
      <c r="G40" s="1">
        <v>115.3</v>
      </c>
      <c r="H40" s="1">
        <v>117.8</v>
      </c>
      <c r="I40" s="1">
        <v>119.2</v>
      </c>
      <c r="J40" s="1">
        <v>122.7</v>
      </c>
      <c r="K40" s="1">
        <v>124.7</v>
      </c>
      <c r="L40" s="1">
        <v>128.6</v>
      </c>
      <c r="M40" s="1">
        <v>132.5</v>
      </c>
      <c r="N40" s="1">
        <v>134.6</v>
      </c>
      <c r="O40" s="1">
        <v>138</v>
      </c>
      <c r="P40" s="1">
        <v>139.4</v>
      </c>
      <c r="Q40" s="1">
        <v>142</v>
      </c>
    </row>
    <row r="41" spans="1:17" x14ac:dyDescent="0.35">
      <c r="A41" s="1" t="s">
        <v>77</v>
      </c>
      <c r="B41" s="1">
        <v>100</v>
      </c>
      <c r="C41" s="1">
        <v>1</v>
      </c>
      <c r="D41" s="1">
        <v>129.04660000000001</v>
      </c>
      <c r="E41" s="1">
        <v>4.4699999999999997E-2</v>
      </c>
      <c r="F41" s="1">
        <v>5.7683999999999997</v>
      </c>
      <c r="G41" s="1">
        <v>115.6</v>
      </c>
      <c r="H41" s="1">
        <v>118.2</v>
      </c>
      <c r="I41" s="1">
        <v>119.6</v>
      </c>
      <c r="J41" s="1">
        <v>123.1</v>
      </c>
      <c r="K41" s="1">
        <v>125.2</v>
      </c>
      <c r="L41" s="1">
        <v>129</v>
      </c>
      <c r="M41" s="1">
        <v>132.9</v>
      </c>
      <c r="N41" s="1">
        <v>135</v>
      </c>
      <c r="O41" s="1">
        <v>138.5</v>
      </c>
      <c r="P41" s="1">
        <v>139.9</v>
      </c>
      <c r="Q41" s="1">
        <v>142.5</v>
      </c>
    </row>
    <row r="42" spans="1:17" x14ac:dyDescent="0.35">
      <c r="A42" s="1" t="s">
        <v>78</v>
      </c>
      <c r="B42" s="1">
        <v>101</v>
      </c>
      <c r="C42" s="1">
        <v>1</v>
      </c>
      <c r="D42" s="1">
        <v>129.48869999999999</v>
      </c>
      <c r="E42" s="1">
        <v>4.478E-2</v>
      </c>
      <c r="F42" s="1">
        <v>5.7984999999999998</v>
      </c>
      <c r="G42" s="1">
        <v>116</v>
      </c>
      <c r="H42" s="1">
        <v>118.6</v>
      </c>
      <c r="I42" s="1">
        <v>120</v>
      </c>
      <c r="J42" s="1">
        <v>123.5</v>
      </c>
      <c r="K42" s="1">
        <v>125.6</v>
      </c>
      <c r="L42" s="1">
        <v>129.5</v>
      </c>
      <c r="M42" s="1">
        <v>133.4</v>
      </c>
      <c r="N42" s="1">
        <v>135.5</v>
      </c>
      <c r="O42" s="1">
        <v>139</v>
      </c>
      <c r="P42" s="1">
        <v>140.4</v>
      </c>
      <c r="Q42" s="1">
        <v>143</v>
      </c>
    </row>
    <row r="43" spans="1:17" x14ac:dyDescent="0.35">
      <c r="A43" s="1" t="s">
        <v>79</v>
      </c>
      <c r="B43" s="1">
        <v>102</v>
      </c>
      <c r="C43" s="1">
        <v>1</v>
      </c>
      <c r="D43" s="1">
        <v>129.93</v>
      </c>
      <c r="E43" s="1">
        <v>4.487E-2</v>
      </c>
      <c r="F43" s="1">
        <v>5.83</v>
      </c>
      <c r="G43" s="1">
        <v>116.4</v>
      </c>
      <c r="H43" s="1">
        <v>119</v>
      </c>
      <c r="I43" s="1">
        <v>120.3</v>
      </c>
      <c r="J43" s="1">
        <v>123.9</v>
      </c>
      <c r="K43" s="1">
        <v>126</v>
      </c>
      <c r="L43" s="1">
        <v>129.9</v>
      </c>
      <c r="M43" s="1">
        <v>133.9</v>
      </c>
      <c r="N43" s="1">
        <v>136</v>
      </c>
      <c r="O43" s="1">
        <v>139.5</v>
      </c>
      <c r="P43" s="1">
        <v>140.9</v>
      </c>
      <c r="Q43" s="1">
        <v>143.5</v>
      </c>
    </row>
    <row r="44" spans="1:17" x14ac:dyDescent="0.35">
      <c r="A44" s="1" t="s">
        <v>80</v>
      </c>
      <c r="B44" s="1">
        <v>103</v>
      </c>
      <c r="C44" s="1">
        <v>1</v>
      </c>
      <c r="D44" s="1">
        <v>130.37049999999999</v>
      </c>
      <c r="E44" s="1">
        <v>4.4949999999999997E-2</v>
      </c>
      <c r="F44" s="1">
        <v>5.8601999999999999</v>
      </c>
      <c r="G44" s="1">
        <v>116.7</v>
      </c>
      <c r="H44" s="1">
        <v>119.3</v>
      </c>
      <c r="I44" s="1">
        <v>120.7</v>
      </c>
      <c r="J44" s="1">
        <v>124.3</v>
      </c>
      <c r="K44" s="1">
        <v>126.4</v>
      </c>
      <c r="L44" s="1">
        <v>130.4</v>
      </c>
      <c r="M44" s="1">
        <v>134.30000000000001</v>
      </c>
      <c r="N44" s="1">
        <v>136.4</v>
      </c>
      <c r="O44" s="1">
        <v>140</v>
      </c>
      <c r="P44" s="1">
        <v>141.4</v>
      </c>
      <c r="Q44" s="1">
        <v>144</v>
      </c>
    </row>
    <row r="45" spans="1:17" x14ac:dyDescent="0.35">
      <c r="A45" s="1" t="s">
        <v>81</v>
      </c>
      <c r="B45" s="1">
        <v>104</v>
      </c>
      <c r="C45" s="1">
        <v>1</v>
      </c>
      <c r="D45" s="1">
        <v>130.81030000000001</v>
      </c>
      <c r="E45" s="1">
        <v>4.5030000000000001E-2</v>
      </c>
      <c r="F45" s="1">
        <v>5.8903999999999996</v>
      </c>
      <c r="G45" s="1">
        <v>117.1</v>
      </c>
      <c r="H45" s="1">
        <v>119.7</v>
      </c>
      <c r="I45" s="1">
        <v>121.1</v>
      </c>
      <c r="J45" s="1">
        <v>124.7</v>
      </c>
      <c r="K45" s="1">
        <v>126.8</v>
      </c>
      <c r="L45" s="1">
        <v>130.80000000000001</v>
      </c>
      <c r="M45" s="1">
        <v>134.80000000000001</v>
      </c>
      <c r="N45" s="1">
        <v>136.9</v>
      </c>
      <c r="O45" s="1">
        <v>140.5</v>
      </c>
      <c r="P45" s="1">
        <v>141.9</v>
      </c>
      <c r="Q45" s="1">
        <v>144.5</v>
      </c>
    </row>
    <row r="46" spans="1:17" x14ac:dyDescent="0.35">
      <c r="A46" s="1" t="s">
        <v>82</v>
      </c>
      <c r="B46" s="1">
        <v>105</v>
      </c>
      <c r="C46" s="1">
        <v>1</v>
      </c>
      <c r="D46" s="1">
        <v>131.24950000000001</v>
      </c>
      <c r="E46" s="1">
        <v>4.5109999999999997E-2</v>
      </c>
      <c r="F46" s="1">
        <v>5.9207000000000001</v>
      </c>
      <c r="G46" s="1">
        <v>117.5</v>
      </c>
      <c r="H46" s="1">
        <v>120.1</v>
      </c>
      <c r="I46" s="1">
        <v>121.5</v>
      </c>
      <c r="J46" s="1">
        <v>125.1</v>
      </c>
      <c r="K46" s="1">
        <v>127.3</v>
      </c>
      <c r="L46" s="1">
        <v>131.30000000000001</v>
      </c>
      <c r="M46" s="1">
        <v>135.19999999999999</v>
      </c>
      <c r="N46" s="1">
        <v>137.4</v>
      </c>
      <c r="O46" s="1">
        <v>141</v>
      </c>
      <c r="P46" s="1">
        <v>142.4</v>
      </c>
      <c r="Q46" s="1">
        <v>145</v>
      </c>
    </row>
    <row r="47" spans="1:17" x14ac:dyDescent="0.35">
      <c r="A47" s="1" t="s">
        <v>83</v>
      </c>
      <c r="B47" s="1">
        <v>106</v>
      </c>
      <c r="C47" s="1">
        <v>1</v>
      </c>
      <c r="D47" s="1">
        <v>131.6884</v>
      </c>
      <c r="E47" s="1">
        <v>4.5190000000000001E-2</v>
      </c>
      <c r="F47" s="1">
        <v>5.9509999999999996</v>
      </c>
      <c r="G47" s="1">
        <v>117.8</v>
      </c>
      <c r="H47" s="1">
        <v>120.5</v>
      </c>
      <c r="I47" s="1">
        <v>121.9</v>
      </c>
      <c r="J47" s="1">
        <v>125.5</v>
      </c>
      <c r="K47" s="1">
        <v>127.7</v>
      </c>
      <c r="L47" s="1">
        <v>131.69999999999999</v>
      </c>
      <c r="M47" s="1">
        <v>135.69999999999999</v>
      </c>
      <c r="N47" s="1">
        <v>137.9</v>
      </c>
      <c r="O47" s="1">
        <v>141.5</v>
      </c>
      <c r="P47" s="1">
        <v>142.9</v>
      </c>
      <c r="Q47" s="1">
        <v>145.5</v>
      </c>
    </row>
    <row r="48" spans="1:17" x14ac:dyDescent="0.35">
      <c r="A48" s="1" t="s">
        <v>84</v>
      </c>
      <c r="B48" s="1">
        <v>107</v>
      </c>
      <c r="C48" s="1">
        <v>1</v>
      </c>
      <c r="D48" s="1">
        <v>132.12690000000001</v>
      </c>
      <c r="E48" s="1">
        <v>4.5269999999999998E-2</v>
      </c>
      <c r="F48" s="1">
        <v>5.9813999999999998</v>
      </c>
      <c r="G48" s="1">
        <v>118.2</v>
      </c>
      <c r="H48" s="1">
        <v>120.9</v>
      </c>
      <c r="I48" s="1">
        <v>122.3</v>
      </c>
      <c r="J48" s="1">
        <v>125.9</v>
      </c>
      <c r="K48" s="1">
        <v>128.1</v>
      </c>
      <c r="L48" s="1">
        <v>132.1</v>
      </c>
      <c r="M48" s="1">
        <v>136.19999999999999</v>
      </c>
      <c r="N48" s="1">
        <v>138.30000000000001</v>
      </c>
      <c r="O48" s="1">
        <v>142</v>
      </c>
      <c r="P48" s="1">
        <v>143.4</v>
      </c>
      <c r="Q48" s="1">
        <v>146</v>
      </c>
    </row>
    <row r="49" spans="1:17" x14ac:dyDescent="0.35">
      <c r="A49" s="1" t="s">
        <v>85</v>
      </c>
      <c r="B49" s="1">
        <v>108</v>
      </c>
      <c r="C49" s="1">
        <v>1</v>
      </c>
      <c r="D49" s="1">
        <v>132.5652</v>
      </c>
      <c r="E49" s="1">
        <v>4.5350000000000001E-2</v>
      </c>
      <c r="F49" s="1">
        <v>6.0118</v>
      </c>
      <c r="G49" s="1">
        <v>118.6</v>
      </c>
      <c r="H49" s="1">
        <v>121.3</v>
      </c>
      <c r="I49" s="1">
        <v>122.7</v>
      </c>
      <c r="J49" s="1">
        <v>126.3</v>
      </c>
      <c r="K49" s="1">
        <v>128.5</v>
      </c>
      <c r="L49" s="1">
        <v>132.6</v>
      </c>
      <c r="M49" s="1">
        <v>136.6</v>
      </c>
      <c r="N49" s="1">
        <v>138.80000000000001</v>
      </c>
      <c r="O49" s="1">
        <v>142.5</v>
      </c>
      <c r="P49" s="1">
        <v>143.9</v>
      </c>
      <c r="Q49" s="1">
        <v>146.6</v>
      </c>
    </row>
    <row r="50" spans="1:17" x14ac:dyDescent="0.35">
      <c r="A50" s="1" t="s">
        <v>86</v>
      </c>
      <c r="B50" s="1">
        <v>109</v>
      </c>
      <c r="C50" s="1">
        <v>1</v>
      </c>
      <c r="D50" s="1">
        <v>133.00309999999999</v>
      </c>
      <c r="E50" s="1">
        <v>4.5429999999999998E-2</v>
      </c>
      <c r="F50" s="1">
        <v>6.0423</v>
      </c>
      <c r="G50" s="1">
        <v>118.9</v>
      </c>
      <c r="H50" s="1">
        <v>121.6</v>
      </c>
      <c r="I50" s="1">
        <v>123.1</v>
      </c>
      <c r="J50" s="1">
        <v>126.7</v>
      </c>
      <c r="K50" s="1">
        <v>128.9</v>
      </c>
      <c r="L50" s="1">
        <v>133</v>
      </c>
      <c r="M50" s="1">
        <v>137.1</v>
      </c>
      <c r="N50" s="1">
        <v>139.30000000000001</v>
      </c>
      <c r="O50" s="1">
        <v>142.9</v>
      </c>
      <c r="P50" s="1">
        <v>144.4</v>
      </c>
      <c r="Q50" s="1">
        <v>147.1</v>
      </c>
    </row>
    <row r="51" spans="1:17" x14ac:dyDescent="0.35">
      <c r="A51" s="1" t="s">
        <v>87</v>
      </c>
      <c r="B51" s="1">
        <v>110</v>
      </c>
      <c r="C51" s="1">
        <v>1</v>
      </c>
      <c r="D51" s="1">
        <v>133.44040000000001</v>
      </c>
      <c r="E51" s="1">
        <v>4.5510000000000002E-2</v>
      </c>
      <c r="F51" s="1">
        <v>6.0728999999999997</v>
      </c>
      <c r="G51" s="1">
        <v>119.3</v>
      </c>
      <c r="H51" s="1">
        <v>122</v>
      </c>
      <c r="I51" s="1">
        <v>123.5</v>
      </c>
      <c r="J51" s="1">
        <v>127.1</v>
      </c>
      <c r="K51" s="1">
        <v>129.30000000000001</v>
      </c>
      <c r="L51" s="1">
        <v>133.4</v>
      </c>
      <c r="M51" s="1">
        <v>137.5</v>
      </c>
      <c r="N51" s="1">
        <v>139.69999999999999</v>
      </c>
      <c r="O51" s="1">
        <v>143.4</v>
      </c>
      <c r="P51" s="1">
        <v>144.9</v>
      </c>
      <c r="Q51" s="1">
        <v>147.6</v>
      </c>
    </row>
    <row r="52" spans="1:17" x14ac:dyDescent="0.35">
      <c r="A52" s="1" t="s">
        <v>88</v>
      </c>
      <c r="B52" s="1">
        <v>111</v>
      </c>
      <c r="C52" s="1">
        <v>1</v>
      </c>
      <c r="D52" s="1">
        <v>133.87700000000001</v>
      </c>
      <c r="E52" s="1">
        <v>4.5589999999999999E-2</v>
      </c>
      <c r="F52" s="1">
        <v>6.1035000000000004</v>
      </c>
      <c r="G52" s="1">
        <v>119.7</v>
      </c>
      <c r="H52" s="1">
        <v>122.4</v>
      </c>
      <c r="I52" s="1">
        <v>123.8</v>
      </c>
      <c r="J52" s="1">
        <v>127.6</v>
      </c>
      <c r="K52" s="1">
        <v>129.80000000000001</v>
      </c>
      <c r="L52" s="1">
        <v>133.9</v>
      </c>
      <c r="M52" s="1">
        <v>138</v>
      </c>
      <c r="N52" s="1">
        <v>140.19999999999999</v>
      </c>
      <c r="O52" s="1">
        <v>143.9</v>
      </c>
      <c r="P52" s="1">
        <v>145.4</v>
      </c>
      <c r="Q52" s="1">
        <v>148.1</v>
      </c>
    </row>
    <row r="53" spans="1:17" x14ac:dyDescent="0.35">
      <c r="A53" s="1" t="s">
        <v>89</v>
      </c>
      <c r="B53" s="1">
        <v>112</v>
      </c>
      <c r="C53" s="1">
        <v>1</v>
      </c>
      <c r="D53" s="1">
        <v>134.31299999999999</v>
      </c>
      <c r="E53" s="1">
        <v>4.5659999999999999E-2</v>
      </c>
      <c r="F53" s="1">
        <v>6.1326999999999998</v>
      </c>
      <c r="G53" s="1">
        <v>120</v>
      </c>
      <c r="H53" s="1">
        <v>122.8</v>
      </c>
      <c r="I53" s="1">
        <v>124.2</v>
      </c>
      <c r="J53" s="1">
        <v>128</v>
      </c>
      <c r="K53" s="1">
        <v>130.19999999999999</v>
      </c>
      <c r="L53" s="1">
        <v>134.30000000000001</v>
      </c>
      <c r="M53" s="1">
        <v>138.4</v>
      </c>
      <c r="N53" s="1">
        <v>140.69999999999999</v>
      </c>
      <c r="O53" s="1">
        <v>144.4</v>
      </c>
      <c r="P53" s="1">
        <v>145.80000000000001</v>
      </c>
      <c r="Q53" s="1">
        <v>148.6</v>
      </c>
    </row>
    <row r="54" spans="1:17" x14ac:dyDescent="0.35">
      <c r="A54" s="1" t="s">
        <v>90</v>
      </c>
      <c r="B54" s="1">
        <v>113</v>
      </c>
      <c r="C54" s="1">
        <v>1</v>
      </c>
      <c r="D54" s="1">
        <v>134.7483</v>
      </c>
      <c r="E54" s="1">
        <v>4.5740000000000003E-2</v>
      </c>
      <c r="F54" s="1">
        <v>6.1634000000000002</v>
      </c>
      <c r="G54" s="1">
        <v>120.4</v>
      </c>
      <c r="H54" s="1">
        <v>123.2</v>
      </c>
      <c r="I54" s="1">
        <v>124.6</v>
      </c>
      <c r="J54" s="1">
        <v>128.4</v>
      </c>
      <c r="K54" s="1">
        <v>130.6</v>
      </c>
      <c r="L54" s="1">
        <v>134.69999999999999</v>
      </c>
      <c r="M54" s="1">
        <v>138.9</v>
      </c>
      <c r="N54" s="1">
        <v>141.1</v>
      </c>
      <c r="O54" s="1">
        <v>144.9</v>
      </c>
      <c r="P54" s="1">
        <v>146.30000000000001</v>
      </c>
      <c r="Q54" s="1">
        <v>149.1</v>
      </c>
    </row>
    <row r="55" spans="1:17" x14ac:dyDescent="0.35">
      <c r="A55" s="1" t="s">
        <v>91</v>
      </c>
      <c r="B55" s="1">
        <v>114</v>
      </c>
      <c r="C55" s="1">
        <v>1</v>
      </c>
      <c r="D55" s="1">
        <v>135.18289999999999</v>
      </c>
      <c r="E55" s="1">
        <v>4.582E-2</v>
      </c>
      <c r="F55" s="1">
        <v>6.1940999999999997</v>
      </c>
      <c r="G55" s="1">
        <v>120.8</v>
      </c>
      <c r="H55" s="1">
        <v>123.5</v>
      </c>
      <c r="I55" s="1">
        <v>125</v>
      </c>
      <c r="J55" s="1">
        <v>128.80000000000001</v>
      </c>
      <c r="K55" s="1">
        <v>131</v>
      </c>
      <c r="L55" s="1">
        <v>135.19999999999999</v>
      </c>
      <c r="M55" s="1">
        <v>139.4</v>
      </c>
      <c r="N55" s="1">
        <v>141.6</v>
      </c>
      <c r="O55" s="1">
        <v>145.4</v>
      </c>
      <c r="P55" s="1">
        <v>146.80000000000001</v>
      </c>
      <c r="Q55" s="1">
        <v>149.6</v>
      </c>
    </row>
    <row r="56" spans="1:17" x14ac:dyDescent="0.35">
      <c r="A56" s="1" t="s">
        <v>92</v>
      </c>
      <c r="B56" s="1">
        <v>115</v>
      </c>
      <c r="C56" s="1">
        <v>1</v>
      </c>
      <c r="D56" s="1">
        <v>135.61680000000001</v>
      </c>
      <c r="E56" s="1">
        <v>4.589E-2</v>
      </c>
      <c r="F56" s="1">
        <v>6.2234999999999996</v>
      </c>
      <c r="G56" s="1">
        <v>121.1</v>
      </c>
      <c r="H56" s="1">
        <v>123.9</v>
      </c>
      <c r="I56" s="1">
        <v>125.4</v>
      </c>
      <c r="J56" s="1">
        <v>129.19999999999999</v>
      </c>
      <c r="K56" s="1">
        <v>131.4</v>
      </c>
      <c r="L56" s="1">
        <v>135.6</v>
      </c>
      <c r="M56" s="1">
        <v>139.80000000000001</v>
      </c>
      <c r="N56" s="1">
        <v>142.1</v>
      </c>
      <c r="O56" s="1">
        <v>145.9</v>
      </c>
      <c r="P56" s="1">
        <v>147.30000000000001</v>
      </c>
      <c r="Q56" s="1">
        <v>150.1</v>
      </c>
    </row>
    <row r="57" spans="1:17" x14ac:dyDescent="0.35">
      <c r="A57" s="1" t="s">
        <v>93</v>
      </c>
      <c r="B57" s="1">
        <v>116</v>
      </c>
      <c r="C57" s="1">
        <v>1</v>
      </c>
      <c r="D57" s="1">
        <v>136.05009999999999</v>
      </c>
      <c r="E57" s="1">
        <v>4.5969999999999997E-2</v>
      </c>
      <c r="F57" s="1">
        <v>6.2542</v>
      </c>
      <c r="G57" s="1">
        <v>121.5</v>
      </c>
      <c r="H57" s="1">
        <v>124.3</v>
      </c>
      <c r="I57" s="1">
        <v>125.8</v>
      </c>
      <c r="J57" s="1">
        <v>129.6</v>
      </c>
      <c r="K57" s="1">
        <v>131.80000000000001</v>
      </c>
      <c r="L57" s="1">
        <v>136.1</v>
      </c>
      <c r="M57" s="1">
        <v>140.30000000000001</v>
      </c>
      <c r="N57" s="1">
        <v>142.5</v>
      </c>
      <c r="O57" s="1">
        <v>146.30000000000001</v>
      </c>
      <c r="P57" s="1">
        <v>147.80000000000001</v>
      </c>
      <c r="Q57" s="1">
        <v>150.6</v>
      </c>
    </row>
    <row r="58" spans="1:17" x14ac:dyDescent="0.35">
      <c r="A58" s="1" t="s">
        <v>94</v>
      </c>
      <c r="B58" s="1">
        <v>117</v>
      </c>
      <c r="C58" s="1">
        <v>1</v>
      </c>
      <c r="D58" s="1">
        <v>136.4829</v>
      </c>
      <c r="E58" s="1">
        <v>4.6039999999999998E-2</v>
      </c>
      <c r="F58" s="1">
        <v>6.2836999999999996</v>
      </c>
      <c r="G58" s="1">
        <v>121.9</v>
      </c>
      <c r="H58" s="1">
        <v>124.7</v>
      </c>
      <c r="I58" s="1">
        <v>126.1</v>
      </c>
      <c r="J58" s="1">
        <v>130</v>
      </c>
      <c r="K58" s="1">
        <v>132.19999999999999</v>
      </c>
      <c r="L58" s="1">
        <v>136.5</v>
      </c>
      <c r="M58" s="1">
        <v>140.69999999999999</v>
      </c>
      <c r="N58" s="1">
        <v>143</v>
      </c>
      <c r="O58" s="1">
        <v>146.80000000000001</v>
      </c>
      <c r="P58" s="1">
        <v>148.30000000000001</v>
      </c>
      <c r="Q58" s="1">
        <v>151.1</v>
      </c>
    </row>
    <row r="59" spans="1:17" x14ac:dyDescent="0.35">
      <c r="A59" s="1" t="s">
        <v>95</v>
      </c>
      <c r="B59" s="1">
        <v>118</v>
      </c>
      <c r="C59" s="1">
        <v>1</v>
      </c>
      <c r="D59" s="1">
        <v>136.9153</v>
      </c>
      <c r="E59" s="1">
        <v>4.6120000000000001E-2</v>
      </c>
      <c r="F59" s="1">
        <v>6.3144999999999998</v>
      </c>
      <c r="G59" s="1">
        <v>122.2</v>
      </c>
      <c r="H59" s="1">
        <v>125</v>
      </c>
      <c r="I59" s="1">
        <v>126.5</v>
      </c>
      <c r="J59" s="1">
        <v>130.4</v>
      </c>
      <c r="K59" s="1">
        <v>132.69999999999999</v>
      </c>
      <c r="L59" s="1">
        <v>136.9</v>
      </c>
      <c r="M59" s="1">
        <v>141.19999999999999</v>
      </c>
      <c r="N59" s="1">
        <v>143.5</v>
      </c>
      <c r="O59" s="1">
        <v>147.30000000000001</v>
      </c>
      <c r="P59" s="1">
        <v>148.80000000000001</v>
      </c>
      <c r="Q59" s="1">
        <v>151.6</v>
      </c>
    </row>
    <row r="60" spans="1:17" x14ac:dyDescent="0.35">
      <c r="A60" s="1" t="s">
        <v>96</v>
      </c>
      <c r="B60" s="1">
        <v>119</v>
      </c>
      <c r="C60" s="1">
        <v>1</v>
      </c>
      <c r="D60" s="1">
        <v>137.34739999999999</v>
      </c>
      <c r="E60" s="1">
        <v>4.6190000000000002E-2</v>
      </c>
      <c r="F60" s="1">
        <v>6.3441000000000001</v>
      </c>
      <c r="G60" s="1">
        <v>122.6</v>
      </c>
      <c r="H60" s="1">
        <v>125.4</v>
      </c>
      <c r="I60" s="1">
        <v>126.9</v>
      </c>
      <c r="J60" s="1">
        <v>130.80000000000001</v>
      </c>
      <c r="K60" s="1">
        <v>133.1</v>
      </c>
      <c r="L60" s="1">
        <v>137.30000000000001</v>
      </c>
      <c r="M60" s="1">
        <v>141.6</v>
      </c>
      <c r="N60" s="1">
        <v>143.9</v>
      </c>
      <c r="O60" s="1">
        <v>147.80000000000001</v>
      </c>
      <c r="P60" s="1">
        <v>149.30000000000001</v>
      </c>
      <c r="Q60" s="1">
        <v>152.1</v>
      </c>
    </row>
    <row r="61" spans="1:17" x14ac:dyDescent="0.35">
      <c r="A61" s="1" t="s">
        <v>97</v>
      </c>
      <c r="B61" s="1">
        <v>120</v>
      </c>
      <c r="C61" s="1">
        <v>1</v>
      </c>
      <c r="D61" s="1">
        <v>137.77950000000001</v>
      </c>
      <c r="E61" s="1">
        <v>4.6260000000000003E-2</v>
      </c>
      <c r="F61" s="1">
        <v>6.3737000000000004</v>
      </c>
      <c r="G61" s="1">
        <v>123</v>
      </c>
      <c r="H61" s="1">
        <v>125.8</v>
      </c>
      <c r="I61" s="1">
        <v>127.3</v>
      </c>
      <c r="J61" s="1">
        <v>131.19999999999999</v>
      </c>
      <c r="K61" s="1">
        <v>133.5</v>
      </c>
      <c r="L61" s="1">
        <v>137.80000000000001</v>
      </c>
      <c r="M61" s="1">
        <v>142.1</v>
      </c>
      <c r="N61" s="1">
        <v>144.4</v>
      </c>
      <c r="O61" s="1">
        <v>148.30000000000001</v>
      </c>
      <c r="P61" s="1">
        <v>149.80000000000001</v>
      </c>
      <c r="Q61" s="1">
        <v>152.6</v>
      </c>
    </row>
    <row r="62" spans="1:17" x14ac:dyDescent="0.35">
      <c r="A62" s="1" t="s">
        <v>98</v>
      </c>
      <c r="B62" s="1">
        <v>121</v>
      </c>
      <c r="C62" s="1">
        <v>1</v>
      </c>
      <c r="D62" s="1">
        <v>138.21190000000001</v>
      </c>
      <c r="E62" s="1">
        <v>4.6330000000000003E-2</v>
      </c>
      <c r="F62" s="1">
        <v>6.4034000000000004</v>
      </c>
      <c r="G62" s="1">
        <v>123.3</v>
      </c>
      <c r="H62" s="1">
        <v>126.2</v>
      </c>
      <c r="I62" s="1">
        <v>127.7</v>
      </c>
      <c r="J62" s="1">
        <v>131.6</v>
      </c>
      <c r="K62" s="1">
        <v>133.9</v>
      </c>
      <c r="L62" s="1">
        <v>138.19999999999999</v>
      </c>
      <c r="M62" s="1">
        <v>142.5</v>
      </c>
      <c r="N62" s="1">
        <v>144.80000000000001</v>
      </c>
      <c r="O62" s="1">
        <v>148.69999999999999</v>
      </c>
      <c r="P62" s="1">
        <v>150.30000000000001</v>
      </c>
      <c r="Q62" s="1">
        <v>153.1</v>
      </c>
    </row>
    <row r="63" spans="1:17" x14ac:dyDescent="0.35">
      <c r="A63" s="1" t="s">
        <v>99</v>
      </c>
      <c r="B63" s="1">
        <v>122</v>
      </c>
      <c r="C63" s="1">
        <v>1</v>
      </c>
      <c r="D63" s="1">
        <v>138.64519999999999</v>
      </c>
      <c r="E63" s="1">
        <v>4.6399999999999997E-2</v>
      </c>
      <c r="F63" s="1">
        <v>6.4330999999999996</v>
      </c>
      <c r="G63" s="1">
        <v>123.7</v>
      </c>
      <c r="H63" s="1">
        <v>126.5</v>
      </c>
      <c r="I63" s="1">
        <v>128.1</v>
      </c>
      <c r="J63" s="1">
        <v>132</v>
      </c>
      <c r="K63" s="1">
        <v>134.30000000000001</v>
      </c>
      <c r="L63" s="1">
        <v>138.6</v>
      </c>
      <c r="M63" s="1">
        <v>143</v>
      </c>
      <c r="N63" s="1">
        <v>145.30000000000001</v>
      </c>
      <c r="O63" s="1">
        <v>149.19999999999999</v>
      </c>
      <c r="P63" s="1">
        <v>150.69999999999999</v>
      </c>
      <c r="Q63" s="1">
        <v>153.6</v>
      </c>
    </row>
    <row r="64" spans="1:17" x14ac:dyDescent="0.35">
      <c r="A64" s="1" t="s">
        <v>100</v>
      </c>
      <c r="B64" s="1">
        <v>123</v>
      </c>
      <c r="C64" s="1">
        <v>1</v>
      </c>
      <c r="D64" s="1">
        <v>139.0797</v>
      </c>
      <c r="E64" s="1">
        <v>4.6469999999999997E-2</v>
      </c>
      <c r="F64" s="1">
        <v>6.4630000000000001</v>
      </c>
      <c r="G64" s="1">
        <v>124</v>
      </c>
      <c r="H64" s="1">
        <v>126.9</v>
      </c>
      <c r="I64" s="1">
        <v>128.4</v>
      </c>
      <c r="J64" s="1">
        <v>132.4</v>
      </c>
      <c r="K64" s="1">
        <v>134.69999999999999</v>
      </c>
      <c r="L64" s="1">
        <v>139.1</v>
      </c>
      <c r="M64" s="1">
        <v>143.4</v>
      </c>
      <c r="N64" s="1">
        <v>145.80000000000001</v>
      </c>
      <c r="O64" s="1">
        <v>149.69999999999999</v>
      </c>
      <c r="P64" s="1">
        <v>151.19999999999999</v>
      </c>
      <c r="Q64" s="1">
        <v>154.1</v>
      </c>
    </row>
    <row r="65" spans="1:17" x14ac:dyDescent="0.35">
      <c r="A65" s="1" t="s">
        <v>101</v>
      </c>
      <c r="B65" s="1">
        <v>124</v>
      </c>
      <c r="C65" s="1">
        <v>1</v>
      </c>
      <c r="D65" s="1">
        <v>139.51580000000001</v>
      </c>
      <c r="E65" s="1">
        <v>4.6539999999999998E-2</v>
      </c>
      <c r="F65" s="1">
        <v>6.4931000000000001</v>
      </c>
      <c r="G65" s="1">
        <v>124.4</v>
      </c>
      <c r="H65" s="1">
        <v>127.3</v>
      </c>
      <c r="I65" s="1">
        <v>128.80000000000001</v>
      </c>
      <c r="J65" s="1">
        <v>132.80000000000001</v>
      </c>
      <c r="K65" s="1">
        <v>135.1</v>
      </c>
      <c r="L65" s="1">
        <v>139.5</v>
      </c>
      <c r="M65" s="1">
        <v>143.9</v>
      </c>
      <c r="N65" s="1">
        <v>146.19999999999999</v>
      </c>
      <c r="O65" s="1">
        <v>150.19999999999999</v>
      </c>
      <c r="P65" s="1">
        <v>151.69999999999999</v>
      </c>
      <c r="Q65" s="1">
        <v>154.6</v>
      </c>
    </row>
    <row r="66" spans="1:17" x14ac:dyDescent="0.35">
      <c r="A66" s="1" t="s">
        <v>102</v>
      </c>
      <c r="B66" s="1">
        <v>125</v>
      </c>
      <c r="C66" s="1">
        <v>1</v>
      </c>
      <c r="D66" s="1">
        <v>139.95400000000001</v>
      </c>
      <c r="E66" s="1">
        <v>4.6609999999999999E-2</v>
      </c>
      <c r="F66" s="1">
        <v>6.5232999999999999</v>
      </c>
      <c r="G66" s="1">
        <v>124.8</v>
      </c>
      <c r="H66" s="1">
        <v>127.7</v>
      </c>
      <c r="I66" s="1">
        <v>129.19999999999999</v>
      </c>
      <c r="J66" s="1">
        <v>133.19999999999999</v>
      </c>
      <c r="K66" s="1">
        <v>135.6</v>
      </c>
      <c r="L66" s="1">
        <v>140</v>
      </c>
      <c r="M66" s="1">
        <v>144.4</v>
      </c>
      <c r="N66" s="1">
        <v>146.69999999999999</v>
      </c>
      <c r="O66" s="1">
        <v>150.69999999999999</v>
      </c>
      <c r="P66" s="1">
        <v>152.19999999999999</v>
      </c>
      <c r="Q66" s="1">
        <v>155.1</v>
      </c>
    </row>
    <row r="67" spans="1:17" x14ac:dyDescent="0.35">
      <c r="A67" s="1" t="s">
        <v>103</v>
      </c>
      <c r="B67" s="1">
        <v>126</v>
      </c>
      <c r="C67" s="1">
        <v>1</v>
      </c>
      <c r="D67" s="1">
        <v>140.3948</v>
      </c>
      <c r="E67" s="1">
        <v>4.6670000000000003E-2</v>
      </c>
      <c r="F67" s="1">
        <v>6.5522</v>
      </c>
      <c r="G67" s="1">
        <v>125.2</v>
      </c>
      <c r="H67" s="1">
        <v>128.1</v>
      </c>
      <c r="I67" s="1">
        <v>129.6</v>
      </c>
      <c r="J67" s="1">
        <v>133.6</v>
      </c>
      <c r="K67" s="1">
        <v>136</v>
      </c>
      <c r="L67" s="1">
        <v>140.4</v>
      </c>
      <c r="M67" s="1">
        <v>144.80000000000001</v>
      </c>
      <c r="N67" s="1">
        <v>147.19999999999999</v>
      </c>
      <c r="O67" s="1">
        <v>151.19999999999999</v>
      </c>
      <c r="P67" s="1">
        <v>152.69999999999999</v>
      </c>
      <c r="Q67" s="1">
        <v>155.6</v>
      </c>
    </row>
    <row r="68" spans="1:17" x14ac:dyDescent="0.35">
      <c r="A68" s="1" t="s">
        <v>104</v>
      </c>
      <c r="B68" s="1">
        <v>127</v>
      </c>
      <c r="C68" s="1">
        <v>1</v>
      </c>
      <c r="D68" s="1">
        <v>140.83869999999999</v>
      </c>
      <c r="E68" s="1">
        <v>4.6739999999999997E-2</v>
      </c>
      <c r="F68" s="1">
        <v>6.5827999999999998</v>
      </c>
      <c r="G68" s="1">
        <v>125.5</v>
      </c>
      <c r="H68" s="1">
        <v>128.5</v>
      </c>
      <c r="I68" s="1">
        <v>130</v>
      </c>
      <c r="J68" s="1">
        <v>134</v>
      </c>
      <c r="K68" s="1">
        <v>136.4</v>
      </c>
      <c r="L68" s="1">
        <v>140.80000000000001</v>
      </c>
      <c r="M68" s="1">
        <v>145.30000000000001</v>
      </c>
      <c r="N68" s="1">
        <v>147.69999999999999</v>
      </c>
      <c r="O68" s="1">
        <v>151.69999999999999</v>
      </c>
      <c r="P68" s="1">
        <v>153.19999999999999</v>
      </c>
      <c r="Q68" s="1">
        <v>156.19999999999999</v>
      </c>
    </row>
    <row r="69" spans="1:17" x14ac:dyDescent="0.35">
      <c r="A69" s="1" t="s">
        <v>105</v>
      </c>
      <c r="B69" s="1">
        <v>128</v>
      </c>
      <c r="C69" s="1">
        <v>1</v>
      </c>
      <c r="D69" s="1">
        <v>141.2859</v>
      </c>
      <c r="E69" s="1">
        <v>4.6800000000000001E-2</v>
      </c>
      <c r="F69" s="1">
        <v>6.6121999999999996</v>
      </c>
      <c r="G69" s="1">
        <v>125.9</v>
      </c>
      <c r="H69" s="1">
        <v>128.9</v>
      </c>
      <c r="I69" s="1">
        <v>130.4</v>
      </c>
      <c r="J69" s="1">
        <v>134.4</v>
      </c>
      <c r="K69" s="1">
        <v>136.80000000000001</v>
      </c>
      <c r="L69" s="1">
        <v>141.30000000000001</v>
      </c>
      <c r="M69" s="1">
        <v>145.69999999999999</v>
      </c>
      <c r="N69" s="1">
        <v>148.1</v>
      </c>
      <c r="O69" s="1">
        <v>152.19999999999999</v>
      </c>
      <c r="P69" s="1">
        <v>153.69999999999999</v>
      </c>
      <c r="Q69" s="1">
        <v>156.69999999999999</v>
      </c>
    </row>
    <row r="70" spans="1:17" x14ac:dyDescent="0.35">
      <c r="A70" s="1" t="s">
        <v>106</v>
      </c>
      <c r="B70" s="1">
        <v>129</v>
      </c>
      <c r="C70" s="1">
        <v>1</v>
      </c>
      <c r="D70" s="1">
        <v>141.73679999999999</v>
      </c>
      <c r="E70" s="1">
        <v>4.6859999999999999E-2</v>
      </c>
      <c r="F70" s="1">
        <v>6.6417999999999999</v>
      </c>
      <c r="G70" s="1">
        <v>126.3</v>
      </c>
      <c r="H70" s="1">
        <v>129.19999999999999</v>
      </c>
      <c r="I70" s="1">
        <v>130.80000000000001</v>
      </c>
      <c r="J70" s="1">
        <v>134.9</v>
      </c>
      <c r="K70" s="1">
        <v>137.30000000000001</v>
      </c>
      <c r="L70" s="1">
        <v>141.69999999999999</v>
      </c>
      <c r="M70" s="1">
        <v>146.19999999999999</v>
      </c>
      <c r="N70" s="1">
        <v>148.6</v>
      </c>
      <c r="O70" s="1">
        <v>152.69999999999999</v>
      </c>
      <c r="P70" s="1">
        <v>154.19999999999999</v>
      </c>
      <c r="Q70" s="1">
        <v>157.19999999999999</v>
      </c>
    </row>
    <row r="71" spans="1:17" x14ac:dyDescent="0.35">
      <c r="A71" s="1" t="s">
        <v>107</v>
      </c>
      <c r="B71" s="1">
        <v>130</v>
      </c>
      <c r="C71" s="1">
        <v>1</v>
      </c>
      <c r="D71" s="1">
        <v>142.19159999999999</v>
      </c>
      <c r="E71" s="1">
        <v>4.6920000000000003E-2</v>
      </c>
      <c r="F71" s="1">
        <v>6.6715999999999998</v>
      </c>
      <c r="G71" s="1">
        <v>126.7</v>
      </c>
      <c r="H71" s="1">
        <v>129.6</v>
      </c>
      <c r="I71" s="1">
        <v>131.19999999999999</v>
      </c>
      <c r="J71" s="1">
        <v>135.30000000000001</v>
      </c>
      <c r="K71" s="1">
        <v>137.69999999999999</v>
      </c>
      <c r="L71" s="1">
        <v>142.19999999999999</v>
      </c>
      <c r="M71" s="1">
        <v>146.69999999999999</v>
      </c>
      <c r="N71" s="1">
        <v>149.1</v>
      </c>
      <c r="O71" s="1">
        <v>153.19999999999999</v>
      </c>
      <c r="P71" s="1">
        <v>154.69999999999999</v>
      </c>
      <c r="Q71" s="1">
        <v>157.69999999999999</v>
      </c>
    </row>
    <row r="72" spans="1:17" x14ac:dyDescent="0.35">
      <c r="A72" s="1" t="s">
        <v>108</v>
      </c>
      <c r="B72" s="1">
        <v>131</v>
      </c>
      <c r="C72" s="1">
        <v>1</v>
      </c>
      <c r="D72" s="1">
        <v>142.65010000000001</v>
      </c>
      <c r="E72" s="1">
        <v>4.6980000000000001E-2</v>
      </c>
      <c r="F72" s="1">
        <v>6.7016999999999998</v>
      </c>
      <c r="G72" s="1">
        <v>127.1</v>
      </c>
      <c r="H72" s="1">
        <v>130</v>
      </c>
      <c r="I72" s="1">
        <v>131.6</v>
      </c>
      <c r="J72" s="1">
        <v>135.69999999999999</v>
      </c>
      <c r="K72" s="1">
        <v>138.1</v>
      </c>
      <c r="L72" s="1">
        <v>142.69999999999999</v>
      </c>
      <c r="M72" s="1">
        <v>147.19999999999999</v>
      </c>
      <c r="N72" s="1">
        <v>149.6</v>
      </c>
      <c r="O72" s="1">
        <v>153.69999999999999</v>
      </c>
      <c r="P72" s="1">
        <v>155.30000000000001</v>
      </c>
      <c r="Q72" s="1">
        <v>158.19999999999999</v>
      </c>
    </row>
    <row r="73" spans="1:17" x14ac:dyDescent="0.35">
      <c r="A73" s="1" t="s">
        <v>109</v>
      </c>
      <c r="B73" s="1">
        <v>132</v>
      </c>
      <c r="C73" s="1">
        <v>1</v>
      </c>
      <c r="D73" s="1">
        <v>143.11259999999999</v>
      </c>
      <c r="E73" s="1">
        <v>4.7030000000000002E-2</v>
      </c>
      <c r="F73" s="1">
        <v>6.7305999999999999</v>
      </c>
      <c r="G73" s="1">
        <v>127.5</v>
      </c>
      <c r="H73" s="1">
        <v>130.30000000000001</v>
      </c>
      <c r="I73" s="1">
        <v>132</v>
      </c>
      <c r="J73" s="1">
        <v>136.1</v>
      </c>
      <c r="K73" s="1">
        <v>138.6</v>
      </c>
      <c r="L73" s="1">
        <v>143.1</v>
      </c>
      <c r="M73" s="1">
        <v>147.69999999999999</v>
      </c>
      <c r="N73" s="1">
        <v>150.1</v>
      </c>
      <c r="O73" s="1">
        <v>154.19999999999999</v>
      </c>
      <c r="P73" s="1">
        <v>155.80000000000001</v>
      </c>
      <c r="Q73" s="1">
        <v>158.80000000000001</v>
      </c>
    </row>
    <row r="74" spans="1:17" x14ac:dyDescent="0.35">
      <c r="A74" s="1" t="s">
        <v>110</v>
      </c>
      <c r="B74" s="1">
        <v>133</v>
      </c>
      <c r="C74" s="1">
        <v>1</v>
      </c>
      <c r="D74" s="1">
        <v>143.5795</v>
      </c>
      <c r="E74" s="1">
        <v>4.709E-2</v>
      </c>
      <c r="F74" s="1">
        <v>6.7611999999999997</v>
      </c>
      <c r="G74" s="1">
        <v>127.9</v>
      </c>
      <c r="H74" s="1">
        <v>130.9</v>
      </c>
      <c r="I74" s="1">
        <v>132.5</v>
      </c>
      <c r="J74" s="1">
        <v>136.6</v>
      </c>
      <c r="K74" s="1">
        <v>139</v>
      </c>
      <c r="L74" s="1">
        <v>143.6</v>
      </c>
      <c r="M74" s="1">
        <v>148.1</v>
      </c>
      <c r="N74" s="1">
        <v>150.6</v>
      </c>
      <c r="O74" s="1">
        <v>154.69999999999999</v>
      </c>
      <c r="P74" s="1">
        <v>156.30000000000001</v>
      </c>
      <c r="Q74" s="1">
        <v>159.30000000000001</v>
      </c>
    </row>
    <row r="75" spans="1:17" x14ac:dyDescent="0.35">
      <c r="A75" s="1" t="s">
        <v>111</v>
      </c>
      <c r="B75" s="1">
        <v>134</v>
      </c>
      <c r="C75" s="1">
        <v>1</v>
      </c>
      <c r="D75" s="1">
        <v>144.05109999999999</v>
      </c>
      <c r="E75" s="1">
        <v>4.7140000000000001E-2</v>
      </c>
      <c r="F75" s="1">
        <v>6.7906000000000004</v>
      </c>
      <c r="G75" s="1">
        <v>128.30000000000001</v>
      </c>
      <c r="H75" s="1">
        <v>131.30000000000001</v>
      </c>
      <c r="I75" s="1">
        <v>132.9</v>
      </c>
      <c r="J75" s="1">
        <v>137</v>
      </c>
      <c r="K75" s="1">
        <v>139.5</v>
      </c>
      <c r="L75" s="1">
        <v>144.1</v>
      </c>
      <c r="M75" s="1">
        <v>148.6</v>
      </c>
      <c r="N75" s="1">
        <v>151.1</v>
      </c>
      <c r="O75" s="1">
        <v>155.19999999999999</v>
      </c>
      <c r="P75" s="1">
        <v>156.80000000000001</v>
      </c>
      <c r="Q75" s="1">
        <v>159.80000000000001</v>
      </c>
    </row>
    <row r="76" spans="1:17" x14ac:dyDescent="0.35">
      <c r="A76" s="1" t="s">
        <v>112</v>
      </c>
      <c r="B76" s="1">
        <v>135</v>
      </c>
      <c r="C76" s="1">
        <v>1</v>
      </c>
      <c r="D76" s="1">
        <v>144.52760000000001</v>
      </c>
      <c r="E76" s="1">
        <v>4.7190000000000003E-2</v>
      </c>
      <c r="F76" s="1">
        <v>6.8202999999999996</v>
      </c>
      <c r="G76" s="1">
        <v>128.69999999999999</v>
      </c>
      <c r="H76" s="1">
        <v>131.69999999999999</v>
      </c>
      <c r="I76" s="1">
        <v>133.30000000000001</v>
      </c>
      <c r="J76" s="1">
        <v>137.5</v>
      </c>
      <c r="K76" s="1">
        <v>139.9</v>
      </c>
      <c r="L76" s="1">
        <v>144.5</v>
      </c>
      <c r="M76" s="1">
        <v>149.1</v>
      </c>
      <c r="N76" s="1">
        <v>151.6</v>
      </c>
      <c r="O76" s="1">
        <v>155.69999999999999</v>
      </c>
      <c r="P76" s="1">
        <v>157.4</v>
      </c>
      <c r="Q76" s="1">
        <v>160.4</v>
      </c>
    </row>
    <row r="77" spans="1:17" x14ac:dyDescent="0.35">
      <c r="A77" s="1" t="s">
        <v>113</v>
      </c>
      <c r="B77" s="1">
        <v>136</v>
      </c>
      <c r="C77" s="1">
        <v>1</v>
      </c>
      <c r="D77" s="1">
        <v>145.0093</v>
      </c>
      <c r="E77" s="1">
        <v>4.7230000000000001E-2</v>
      </c>
      <c r="F77" s="1">
        <v>6.8487999999999998</v>
      </c>
      <c r="G77" s="1">
        <v>129.1</v>
      </c>
      <c r="H77" s="1">
        <v>132.1</v>
      </c>
      <c r="I77" s="1">
        <v>133.69999999999999</v>
      </c>
      <c r="J77" s="1">
        <v>137.9</v>
      </c>
      <c r="K77" s="1">
        <v>140.4</v>
      </c>
      <c r="L77" s="1">
        <v>145</v>
      </c>
      <c r="M77" s="1">
        <v>149.6</v>
      </c>
      <c r="N77" s="1">
        <v>152.1</v>
      </c>
      <c r="O77" s="1">
        <v>156.30000000000001</v>
      </c>
      <c r="P77" s="1">
        <v>157.9</v>
      </c>
      <c r="Q77" s="1">
        <v>160.9</v>
      </c>
    </row>
    <row r="78" spans="1:17" x14ac:dyDescent="0.35">
      <c r="A78" s="1" t="s">
        <v>114</v>
      </c>
      <c r="B78" s="1">
        <v>137</v>
      </c>
      <c r="C78" s="1">
        <v>1</v>
      </c>
      <c r="D78" s="1">
        <v>145.49639999999999</v>
      </c>
      <c r="E78" s="1">
        <v>4.7280000000000003E-2</v>
      </c>
      <c r="F78" s="1">
        <v>6.8791000000000002</v>
      </c>
      <c r="G78" s="1">
        <v>129.5</v>
      </c>
      <c r="H78" s="1">
        <v>132.6</v>
      </c>
      <c r="I78" s="1">
        <v>134.19999999999999</v>
      </c>
      <c r="J78" s="1">
        <v>138.4</v>
      </c>
      <c r="K78" s="1">
        <v>140.9</v>
      </c>
      <c r="L78" s="1">
        <v>145.5</v>
      </c>
      <c r="M78" s="1">
        <v>150.1</v>
      </c>
      <c r="N78" s="1">
        <v>152.6</v>
      </c>
      <c r="O78" s="1">
        <v>156.80000000000001</v>
      </c>
      <c r="P78" s="1">
        <v>158.4</v>
      </c>
      <c r="Q78" s="1">
        <v>161.5</v>
      </c>
    </row>
    <row r="79" spans="1:17" x14ac:dyDescent="0.35">
      <c r="A79" s="1" t="s">
        <v>115</v>
      </c>
      <c r="B79" s="1">
        <v>138</v>
      </c>
      <c r="C79" s="1">
        <v>1</v>
      </c>
      <c r="D79" s="1">
        <v>145.98910000000001</v>
      </c>
      <c r="E79" s="1">
        <v>4.7320000000000001E-2</v>
      </c>
      <c r="F79" s="1">
        <v>6.9081999999999999</v>
      </c>
      <c r="G79" s="1">
        <v>129.9</v>
      </c>
      <c r="H79" s="1">
        <v>133</v>
      </c>
      <c r="I79" s="1">
        <v>134.6</v>
      </c>
      <c r="J79" s="1">
        <v>138.80000000000001</v>
      </c>
      <c r="K79" s="1">
        <v>141.30000000000001</v>
      </c>
      <c r="L79" s="1">
        <v>146</v>
      </c>
      <c r="M79" s="1">
        <v>150.6</v>
      </c>
      <c r="N79" s="1">
        <v>153.1</v>
      </c>
      <c r="O79" s="1">
        <v>157.4</v>
      </c>
      <c r="P79" s="1">
        <v>159</v>
      </c>
      <c r="Q79" s="1">
        <v>162.1</v>
      </c>
    </row>
    <row r="80" spans="1:17" x14ac:dyDescent="0.35">
      <c r="A80" s="1" t="s">
        <v>116</v>
      </c>
      <c r="B80" s="1">
        <v>139</v>
      </c>
      <c r="C80" s="1">
        <v>1</v>
      </c>
      <c r="D80" s="1">
        <v>146.48779999999999</v>
      </c>
      <c r="E80" s="1">
        <v>4.7359999999999999E-2</v>
      </c>
      <c r="F80" s="1">
        <v>6.9377000000000004</v>
      </c>
      <c r="G80" s="1">
        <v>130.30000000000001</v>
      </c>
      <c r="H80" s="1">
        <v>133.4</v>
      </c>
      <c r="I80" s="1">
        <v>135.1</v>
      </c>
      <c r="J80" s="1">
        <v>139.30000000000001</v>
      </c>
      <c r="K80" s="1">
        <v>141.80000000000001</v>
      </c>
      <c r="L80" s="1">
        <v>146.5</v>
      </c>
      <c r="M80" s="1">
        <v>151.19999999999999</v>
      </c>
      <c r="N80" s="1">
        <v>153.69999999999999</v>
      </c>
      <c r="O80" s="1">
        <v>157.9</v>
      </c>
      <c r="P80" s="1">
        <v>159.5</v>
      </c>
      <c r="Q80" s="1">
        <v>162.6</v>
      </c>
    </row>
    <row r="81" spans="1:17" x14ac:dyDescent="0.35">
      <c r="A81" s="1" t="s">
        <v>117</v>
      </c>
      <c r="B81" s="1">
        <v>140</v>
      </c>
      <c r="C81" s="1">
        <v>1</v>
      </c>
      <c r="D81" s="1">
        <v>146.99270000000001</v>
      </c>
      <c r="E81" s="1">
        <v>4.7399999999999998E-2</v>
      </c>
      <c r="F81" s="1">
        <v>6.9675000000000002</v>
      </c>
      <c r="G81" s="1">
        <v>130.80000000000001</v>
      </c>
      <c r="H81" s="1">
        <v>133.9</v>
      </c>
      <c r="I81" s="1">
        <v>135.5</v>
      </c>
      <c r="J81" s="1">
        <v>139.80000000000001</v>
      </c>
      <c r="K81" s="1">
        <v>142.30000000000001</v>
      </c>
      <c r="L81" s="1">
        <v>147</v>
      </c>
      <c r="M81" s="1">
        <v>151.69999999999999</v>
      </c>
      <c r="N81" s="1">
        <v>154.19999999999999</v>
      </c>
      <c r="O81" s="1">
        <v>158.5</v>
      </c>
      <c r="P81" s="1">
        <v>160.1</v>
      </c>
      <c r="Q81" s="1">
        <v>163.19999999999999</v>
      </c>
    </row>
    <row r="82" spans="1:17" x14ac:dyDescent="0.35">
      <c r="A82" s="1" t="s">
        <v>118</v>
      </c>
      <c r="B82" s="1">
        <v>141</v>
      </c>
      <c r="C82" s="1">
        <v>1</v>
      </c>
      <c r="D82" s="1">
        <v>147.50409999999999</v>
      </c>
      <c r="E82" s="1">
        <v>4.7440000000000003E-2</v>
      </c>
      <c r="F82" s="1">
        <v>6.9976000000000003</v>
      </c>
      <c r="G82" s="1">
        <v>131.19999999999999</v>
      </c>
      <c r="H82" s="1">
        <v>134.30000000000001</v>
      </c>
      <c r="I82" s="1">
        <v>136</v>
      </c>
      <c r="J82" s="1">
        <v>140.30000000000001</v>
      </c>
      <c r="K82" s="1">
        <v>142.80000000000001</v>
      </c>
      <c r="L82" s="1">
        <v>147.5</v>
      </c>
      <c r="M82" s="1">
        <v>152.19999999999999</v>
      </c>
      <c r="N82" s="1">
        <v>154.80000000000001</v>
      </c>
      <c r="O82" s="1">
        <v>159</v>
      </c>
      <c r="P82" s="1">
        <v>160.69999999999999</v>
      </c>
      <c r="Q82" s="1">
        <v>163.80000000000001</v>
      </c>
    </row>
    <row r="83" spans="1:17" x14ac:dyDescent="0.35">
      <c r="A83" s="1" t="s">
        <v>119</v>
      </c>
      <c r="B83" s="1">
        <v>142</v>
      </c>
      <c r="C83" s="1">
        <v>1</v>
      </c>
      <c r="D83" s="1">
        <v>148.0224</v>
      </c>
      <c r="E83" s="1">
        <v>4.7469999999999998E-2</v>
      </c>
      <c r="F83" s="1">
        <v>7.0266000000000002</v>
      </c>
      <c r="G83" s="1">
        <v>131.69999999999999</v>
      </c>
      <c r="H83" s="1">
        <v>134.80000000000001</v>
      </c>
      <c r="I83" s="1">
        <v>136.5</v>
      </c>
      <c r="J83" s="1">
        <v>140.69999999999999</v>
      </c>
      <c r="K83" s="1">
        <v>143.30000000000001</v>
      </c>
      <c r="L83" s="1">
        <v>148</v>
      </c>
      <c r="M83" s="1">
        <v>152.80000000000001</v>
      </c>
      <c r="N83" s="1">
        <v>155.30000000000001</v>
      </c>
      <c r="O83" s="1">
        <v>159.6</v>
      </c>
      <c r="P83" s="1">
        <v>161.19999999999999</v>
      </c>
      <c r="Q83" s="1">
        <v>164.4</v>
      </c>
    </row>
    <row r="84" spans="1:17" x14ac:dyDescent="0.35">
      <c r="A84" s="1" t="s">
        <v>120</v>
      </c>
      <c r="B84" s="1">
        <v>143</v>
      </c>
      <c r="C84" s="1">
        <v>1</v>
      </c>
      <c r="D84" s="1">
        <v>148.5478</v>
      </c>
      <c r="E84" s="1">
        <v>4.7500000000000001E-2</v>
      </c>
      <c r="F84" s="1">
        <v>7.056</v>
      </c>
      <c r="G84" s="1">
        <v>132.1</v>
      </c>
      <c r="H84" s="1">
        <v>135.30000000000001</v>
      </c>
      <c r="I84" s="1">
        <v>136.9</v>
      </c>
      <c r="J84" s="1">
        <v>141.19999999999999</v>
      </c>
      <c r="K84" s="1">
        <v>143.80000000000001</v>
      </c>
      <c r="L84" s="1">
        <v>148.5</v>
      </c>
      <c r="M84" s="1">
        <v>153.30000000000001</v>
      </c>
      <c r="N84" s="1">
        <v>155.9</v>
      </c>
      <c r="O84" s="1">
        <v>160.19999999999999</v>
      </c>
      <c r="P84" s="1">
        <v>161.80000000000001</v>
      </c>
      <c r="Q84" s="1">
        <v>165</v>
      </c>
    </row>
    <row r="85" spans="1:17" x14ac:dyDescent="0.35">
      <c r="A85" s="1" t="s">
        <v>121</v>
      </c>
      <c r="B85" s="1">
        <v>144</v>
      </c>
      <c r="C85" s="1">
        <v>1</v>
      </c>
      <c r="D85" s="1">
        <v>149.08070000000001</v>
      </c>
      <c r="E85" s="1">
        <v>4.7530000000000003E-2</v>
      </c>
      <c r="F85" s="1">
        <v>7.0857999999999999</v>
      </c>
      <c r="G85" s="1">
        <v>132.6</v>
      </c>
      <c r="H85" s="1">
        <v>135.80000000000001</v>
      </c>
      <c r="I85" s="1">
        <v>137.4</v>
      </c>
      <c r="J85" s="1">
        <v>141.69999999999999</v>
      </c>
      <c r="K85" s="1">
        <v>144.30000000000001</v>
      </c>
      <c r="L85" s="1">
        <v>149.1</v>
      </c>
      <c r="M85" s="1">
        <v>153.9</v>
      </c>
      <c r="N85" s="1">
        <v>156.4</v>
      </c>
      <c r="O85" s="1">
        <v>160.69999999999999</v>
      </c>
      <c r="P85" s="1">
        <v>162.4</v>
      </c>
      <c r="Q85" s="1">
        <v>165.6</v>
      </c>
    </row>
    <row r="86" spans="1:17" x14ac:dyDescent="0.35">
      <c r="A86" s="1" t="s">
        <v>122</v>
      </c>
      <c r="B86" s="1">
        <v>145</v>
      </c>
      <c r="C86" s="1">
        <v>1</v>
      </c>
      <c r="D86" s="1">
        <v>149.62119999999999</v>
      </c>
      <c r="E86" s="1">
        <v>4.7550000000000002E-2</v>
      </c>
      <c r="F86" s="1">
        <v>7.1144999999999996</v>
      </c>
      <c r="G86" s="1">
        <v>133.1</v>
      </c>
      <c r="H86" s="1">
        <v>136.19999999999999</v>
      </c>
      <c r="I86" s="1">
        <v>137.9</v>
      </c>
      <c r="J86" s="1">
        <v>142.19999999999999</v>
      </c>
      <c r="K86" s="1">
        <v>144.80000000000001</v>
      </c>
      <c r="L86" s="1">
        <v>149.6</v>
      </c>
      <c r="M86" s="1">
        <v>154.4</v>
      </c>
      <c r="N86" s="1">
        <v>157</v>
      </c>
      <c r="O86" s="1">
        <v>161.30000000000001</v>
      </c>
      <c r="P86" s="1">
        <v>163</v>
      </c>
      <c r="Q86" s="1">
        <v>166.2</v>
      </c>
    </row>
    <row r="87" spans="1:17" x14ac:dyDescent="0.35">
      <c r="A87" s="1" t="s">
        <v>123</v>
      </c>
      <c r="B87" s="1">
        <v>146</v>
      </c>
      <c r="C87" s="1">
        <v>1</v>
      </c>
      <c r="D87" s="1">
        <v>150.1694</v>
      </c>
      <c r="E87" s="1">
        <v>4.7579999999999997E-2</v>
      </c>
      <c r="F87" s="1">
        <v>7.1451000000000002</v>
      </c>
      <c r="G87" s="1">
        <v>133.5</v>
      </c>
      <c r="H87" s="1">
        <v>136.69999999999999</v>
      </c>
      <c r="I87" s="1">
        <v>138.4</v>
      </c>
      <c r="J87" s="1">
        <v>142.80000000000001</v>
      </c>
      <c r="K87" s="1">
        <v>145.4</v>
      </c>
      <c r="L87" s="1">
        <v>150.19999999999999</v>
      </c>
      <c r="M87" s="1">
        <v>155</v>
      </c>
      <c r="N87" s="1">
        <v>157.6</v>
      </c>
      <c r="O87" s="1">
        <v>161.9</v>
      </c>
      <c r="P87" s="1">
        <v>163.6</v>
      </c>
      <c r="Q87" s="1">
        <v>166.8</v>
      </c>
    </row>
    <row r="88" spans="1:17" x14ac:dyDescent="0.35">
      <c r="A88" s="1" t="s">
        <v>124</v>
      </c>
      <c r="B88" s="1">
        <v>147</v>
      </c>
      <c r="C88" s="1">
        <v>1</v>
      </c>
      <c r="D88" s="1">
        <v>150.72559999999999</v>
      </c>
      <c r="E88" s="1">
        <v>4.759E-2</v>
      </c>
      <c r="F88" s="1">
        <v>7.173</v>
      </c>
      <c r="G88" s="1">
        <v>134</v>
      </c>
      <c r="H88" s="1">
        <v>137.19999999999999</v>
      </c>
      <c r="I88" s="1">
        <v>138.9</v>
      </c>
      <c r="J88" s="1">
        <v>143.30000000000001</v>
      </c>
      <c r="K88" s="1">
        <v>145.9</v>
      </c>
      <c r="L88" s="1">
        <v>150.69999999999999</v>
      </c>
      <c r="M88" s="1">
        <v>155.6</v>
      </c>
      <c r="N88" s="1">
        <v>158.19999999999999</v>
      </c>
      <c r="O88" s="1">
        <v>162.5</v>
      </c>
      <c r="P88" s="1">
        <v>164.2</v>
      </c>
      <c r="Q88" s="1">
        <v>167.4</v>
      </c>
    </row>
    <row r="89" spans="1:17" x14ac:dyDescent="0.35">
      <c r="A89" s="1" t="s">
        <v>125</v>
      </c>
      <c r="B89" s="1">
        <v>148</v>
      </c>
      <c r="C89" s="1">
        <v>1</v>
      </c>
      <c r="D89" s="1">
        <v>151.28989999999999</v>
      </c>
      <c r="E89" s="1">
        <v>4.761E-2</v>
      </c>
      <c r="F89" s="1">
        <v>7.2028999999999996</v>
      </c>
      <c r="G89" s="1">
        <v>134.5</v>
      </c>
      <c r="H89" s="1">
        <v>137.69999999999999</v>
      </c>
      <c r="I89" s="1">
        <v>139.4</v>
      </c>
      <c r="J89" s="1">
        <v>143.80000000000001</v>
      </c>
      <c r="K89" s="1">
        <v>146.4</v>
      </c>
      <c r="L89" s="1">
        <v>151.30000000000001</v>
      </c>
      <c r="M89" s="1">
        <v>156.1</v>
      </c>
      <c r="N89" s="1">
        <v>158.80000000000001</v>
      </c>
      <c r="O89" s="1">
        <v>163.1</v>
      </c>
      <c r="P89" s="1">
        <v>164.8</v>
      </c>
      <c r="Q89" s="1">
        <v>168</v>
      </c>
    </row>
    <row r="90" spans="1:17" x14ac:dyDescent="0.35">
      <c r="A90" s="1" t="s">
        <v>126</v>
      </c>
      <c r="B90" s="1">
        <v>149</v>
      </c>
      <c r="C90" s="1">
        <v>1</v>
      </c>
      <c r="D90" s="1">
        <v>151.8623</v>
      </c>
      <c r="E90" s="1">
        <v>4.7620000000000003E-2</v>
      </c>
      <c r="F90" s="1">
        <v>7.2317</v>
      </c>
      <c r="G90" s="1">
        <v>135</v>
      </c>
      <c r="H90" s="1">
        <v>138.30000000000001</v>
      </c>
      <c r="I90" s="1">
        <v>140</v>
      </c>
      <c r="J90" s="1">
        <v>144.4</v>
      </c>
      <c r="K90" s="1">
        <v>147</v>
      </c>
      <c r="L90" s="1">
        <v>151.9</v>
      </c>
      <c r="M90" s="1">
        <v>156.69999999999999</v>
      </c>
      <c r="N90" s="1">
        <v>159.4</v>
      </c>
      <c r="O90" s="1">
        <v>163.80000000000001</v>
      </c>
      <c r="P90" s="1">
        <v>165.5</v>
      </c>
      <c r="Q90" s="1">
        <v>168.7</v>
      </c>
    </row>
    <row r="91" spans="1:17" x14ac:dyDescent="0.35">
      <c r="A91" s="1" t="s">
        <v>127</v>
      </c>
      <c r="B91" s="1">
        <v>150</v>
      </c>
      <c r="C91" s="1">
        <v>1</v>
      </c>
      <c r="D91" s="1">
        <v>152.4425</v>
      </c>
      <c r="E91" s="1">
        <v>4.7629999999999999E-2</v>
      </c>
      <c r="F91" s="1">
        <v>7.2607999999999997</v>
      </c>
      <c r="G91" s="1">
        <v>135.6</v>
      </c>
      <c r="H91" s="1">
        <v>138.80000000000001</v>
      </c>
      <c r="I91" s="1">
        <v>140.5</v>
      </c>
      <c r="J91" s="1">
        <v>144.9</v>
      </c>
      <c r="K91" s="1">
        <v>147.5</v>
      </c>
      <c r="L91" s="1">
        <v>152.4</v>
      </c>
      <c r="M91" s="1">
        <v>157.30000000000001</v>
      </c>
      <c r="N91" s="1">
        <v>160</v>
      </c>
      <c r="O91" s="1">
        <v>164.4</v>
      </c>
      <c r="P91" s="1">
        <v>166.1</v>
      </c>
      <c r="Q91" s="1">
        <v>169.3</v>
      </c>
    </row>
    <row r="92" spans="1:17" x14ac:dyDescent="0.35">
      <c r="A92" s="1" t="s">
        <v>128</v>
      </c>
      <c r="B92" s="1">
        <v>151</v>
      </c>
      <c r="C92" s="1">
        <v>1</v>
      </c>
      <c r="D92" s="1">
        <v>153.02979999999999</v>
      </c>
      <c r="E92" s="1">
        <v>4.7629999999999999E-2</v>
      </c>
      <c r="F92" s="1">
        <v>7.2888000000000002</v>
      </c>
      <c r="G92" s="1">
        <v>136.1</v>
      </c>
      <c r="H92" s="1">
        <v>139.30000000000001</v>
      </c>
      <c r="I92" s="1">
        <v>141</v>
      </c>
      <c r="J92" s="1">
        <v>145.5</v>
      </c>
      <c r="K92" s="1">
        <v>148.1</v>
      </c>
      <c r="L92" s="1">
        <v>153</v>
      </c>
      <c r="M92" s="1">
        <v>157.9</v>
      </c>
      <c r="N92" s="1">
        <v>160.6</v>
      </c>
      <c r="O92" s="1">
        <v>165</v>
      </c>
      <c r="P92" s="1">
        <v>166.7</v>
      </c>
      <c r="Q92" s="1">
        <v>170</v>
      </c>
    </row>
    <row r="93" spans="1:17" x14ac:dyDescent="0.35">
      <c r="A93" s="1" t="s">
        <v>129</v>
      </c>
      <c r="B93" s="1">
        <v>152</v>
      </c>
      <c r="C93" s="1">
        <v>1</v>
      </c>
      <c r="D93" s="1">
        <v>153.6234</v>
      </c>
      <c r="E93" s="1">
        <v>4.7640000000000002E-2</v>
      </c>
      <c r="F93" s="1">
        <v>7.3186</v>
      </c>
      <c r="G93" s="1">
        <v>136.6</v>
      </c>
      <c r="H93" s="1">
        <v>139.9</v>
      </c>
      <c r="I93" s="1">
        <v>141.6</v>
      </c>
      <c r="J93" s="1">
        <v>146</v>
      </c>
      <c r="K93" s="1">
        <v>148.69999999999999</v>
      </c>
      <c r="L93" s="1">
        <v>153.6</v>
      </c>
      <c r="M93" s="1">
        <v>158.6</v>
      </c>
      <c r="N93" s="1">
        <v>161.19999999999999</v>
      </c>
      <c r="O93" s="1">
        <v>165.7</v>
      </c>
      <c r="P93" s="1">
        <v>167.4</v>
      </c>
      <c r="Q93" s="1">
        <v>170.6</v>
      </c>
    </row>
    <row r="94" spans="1:17" x14ac:dyDescent="0.35">
      <c r="A94" s="1" t="s">
        <v>130</v>
      </c>
      <c r="B94" s="1">
        <v>153</v>
      </c>
      <c r="C94" s="1">
        <v>1</v>
      </c>
      <c r="D94" s="1">
        <v>154.22229999999999</v>
      </c>
      <c r="E94" s="1">
        <v>4.7629999999999999E-2</v>
      </c>
      <c r="F94" s="1">
        <v>7.3456000000000001</v>
      </c>
      <c r="G94" s="1">
        <v>137.1</v>
      </c>
      <c r="H94" s="1">
        <v>140.4</v>
      </c>
      <c r="I94" s="1">
        <v>142.1</v>
      </c>
      <c r="J94" s="1">
        <v>146.6</v>
      </c>
      <c r="K94" s="1">
        <v>149.30000000000001</v>
      </c>
      <c r="L94" s="1">
        <v>154.19999999999999</v>
      </c>
      <c r="M94" s="1">
        <v>159.19999999999999</v>
      </c>
      <c r="N94" s="1">
        <v>161.80000000000001</v>
      </c>
      <c r="O94" s="1">
        <v>166.3</v>
      </c>
      <c r="P94" s="1">
        <v>168</v>
      </c>
      <c r="Q94" s="1">
        <v>171.3</v>
      </c>
    </row>
    <row r="95" spans="1:17" x14ac:dyDescent="0.35">
      <c r="A95" s="1" t="s">
        <v>131</v>
      </c>
      <c r="B95" s="1">
        <v>154</v>
      </c>
      <c r="C95" s="1">
        <v>1</v>
      </c>
      <c r="D95" s="1">
        <v>154.82579999999999</v>
      </c>
      <c r="E95" s="1">
        <v>4.7629999999999999E-2</v>
      </c>
      <c r="F95" s="1">
        <v>7.3743999999999996</v>
      </c>
      <c r="G95" s="1">
        <v>137.69999999999999</v>
      </c>
      <c r="H95" s="1">
        <v>141</v>
      </c>
      <c r="I95" s="1">
        <v>142.69999999999999</v>
      </c>
      <c r="J95" s="1">
        <v>147.19999999999999</v>
      </c>
      <c r="K95" s="1">
        <v>149.9</v>
      </c>
      <c r="L95" s="1">
        <v>154.80000000000001</v>
      </c>
      <c r="M95" s="1">
        <v>159.80000000000001</v>
      </c>
      <c r="N95" s="1">
        <v>162.5</v>
      </c>
      <c r="O95" s="1">
        <v>167</v>
      </c>
      <c r="P95" s="1">
        <v>168.7</v>
      </c>
      <c r="Q95" s="1">
        <v>172</v>
      </c>
    </row>
    <row r="96" spans="1:17" x14ac:dyDescent="0.35">
      <c r="A96" s="1" t="s">
        <v>132</v>
      </c>
      <c r="B96" s="1">
        <v>155</v>
      </c>
      <c r="C96" s="1">
        <v>1</v>
      </c>
      <c r="D96" s="1">
        <v>155.43289999999999</v>
      </c>
      <c r="E96" s="1">
        <v>4.7620000000000003E-2</v>
      </c>
      <c r="F96" s="1">
        <v>7.4016999999999999</v>
      </c>
      <c r="G96" s="1">
        <v>138.19999999999999</v>
      </c>
      <c r="H96" s="1">
        <v>141.5</v>
      </c>
      <c r="I96" s="1">
        <v>143.30000000000001</v>
      </c>
      <c r="J96" s="1">
        <v>147.80000000000001</v>
      </c>
      <c r="K96" s="1">
        <v>150.4</v>
      </c>
      <c r="L96" s="1">
        <v>155.4</v>
      </c>
      <c r="M96" s="1">
        <v>160.4</v>
      </c>
      <c r="N96" s="1">
        <v>163.1</v>
      </c>
      <c r="O96" s="1">
        <v>167.6</v>
      </c>
      <c r="P96" s="1">
        <v>169.4</v>
      </c>
      <c r="Q96" s="1">
        <v>172.7</v>
      </c>
    </row>
    <row r="97" spans="1:17" x14ac:dyDescent="0.35">
      <c r="A97" s="1" t="s">
        <v>133</v>
      </c>
      <c r="B97" s="1">
        <v>156</v>
      </c>
      <c r="C97" s="1">
        <v>1</v>
      </c>
      <c r="D97" s="1">
        <v>156.04259999999999</v>
      </c>
      <c r="E97" s="1">
        <v>4.7600000000000003E-2</v>
      </c>
      <c r="F97" s="1">
        <v>7.4276</v>
      </c>
      <c r="G97" s="1">
        <v>138.80000000000001</v>
      </c>
      <c r="H97" s="1">
        <v>142.1</v>
      </c>
      <c r="I97" s="1">
        <v>143.80000000000001</v>
      </c>
      <c r="J97" s="1">
        <v>148.30000000000001</v>
      </c>
      <c r="K97" s="1">
        <v>151</v>
      </c>
      <c r="L97" s="1">
        <v>156</v>
      </c>
      <c r="M97" s="1">
        <v>161.1</v>
      </c>
      <c r="N97" s="1">
        <v>163.69999999999999</v>
      </c>
      <c r="O97" s="1">
        <v>168.3</v>
      </c>
      <c r="P97" s="1">
        <v>170</v>
      </c>
      <c r="Q97" s="1">
        <v>173.3</v>
      </c>
    </row>
    <row r="98" spans="1:17" x14ac:dyDescent="0.35">
      <c r="A98" s="1" t="s">
        <v>134</v>
      </c>
      <c r="B98" s="1">
        <v>157</v>
      </c>
      <c r="C98" s="1">
        <v>1</v>
      </c>
      <c r="D98" s="1">
        <v>156.65389999999999</v>
      </c>
      <c r="E98" s="1">
        <v>4.7579999999999997E-2</v>
      </c>
      <c r="F98" s="1">
        <v>7.4535999999999998</v>
      </c>
      <c r="G98" s="1">
        <v>139.30000000000001</v>
      </c>
      <c r="H98" s="1">
        <v>142.6</v>
      </c>
      <c r="I98" s="1">
        <v>144.4</v>
      </c>
      <c r="J98" s="1">
        <v>148.9</v>
      </c>
      <c r="K98" s="1">
        <v>151.6</v>
      </c>
      <c r="L98" s="1">
        <v>156.69999999999999</v>
      </c>
      <c r="M98" s="1">
        <v>161.69999999999999</v>
      </c>
      <c r="N98" s="1">
        <v>164.4</v>
      </c>
      <c r="O98" s="1">
        <v>168.9</v>
      </c>
      <c r="P98" s="1">
        <v>170.7</v>
      </c>
      <c r="Q98" s="1">
        <v>174</v>
      </c>
    </row>
    <row r="99" spans="1:17" x14ac:dyDescent="0.35">
      <c r="A99" s="1" t="s">
        <v>135</v>
      </c>
      <c r="B99" s="1">
        <v>158</v>
      </c>
      <c r="C99" s="1">
        <v>1</v>
      </c>
      <c r="D99" s="1">
        <v>157.26599999999999</v>
      </c>
      <c r="E99" s="1">
        <v>4.7559999999999998E-2</v>
      </c>
      <c r="F99" s="1">
        <v>7.4795999999999996</v>
      </c>
      <c r="G99" s="1">
        <v>139.9</v>
      </c>
      <c r="H99" s="1">
        <v>143.19999999999999</v>
      </c>
      <c r="I99" s="1">
        <v>145</v>
      </c>
      <c r="J99" s="1">
        <v>149.5</v>
      </c>
      <c r="K99" s="1">
        <v>152.19999999999999</v>
      </c>
      <c r="L99" s="1">
        <v>157.30000000000001</v>
      </c>
      <c r="M99" s="1">
        <v>162.30000000000001</v>
      </c>
      <c r="N99" s="1">
        <v>165</v>
      </c>
      <c r="O99" s="1">
        <v>169.6</v>
      </c>
      <c r="P99" s="1">
        <v>171.3</v>
      </c>
      <c r="Q99" s="1">
        <v>174.7</v>
      </c>
    </row>
    <row r="100" spans="1:17" x14ac:dyDescent="0.35">
      <c r="A100" s="1" t="s">
        <v>136</v>
      </c>
      <c r="B100" s="1">
        <v>159</v>
      </c>
      <c r="C100" s="1">
        <v>1</v>
      </c>
      <c r="D100" s="1">
        <v>157.8775</v>
      </c>
      <c r="E100" s="1">
        <v>4.7539999999999999E-2</v>
      </c>
      <c r="F100" s="1">
        <v>7.5054999999999996</v>
      </c>
      <c r="G100" s="1">
        <v>140.4</v>
      </c>
      <c r="H100" s="1">
        <v>143.80000000000001</v>
      </c>
      <c r="I100" s="1">
        <v>145.5</v>
      </c>
      <c r="J100" s="1">
        <v>150.1</v>
      </c>
      <c r="K100" s="1">
        <v>152.80000000000001</v>
      </c>
      <c r="L100" s="1">
        <v>157.9</v>
      </c>
      <c r="M100" s="1">
        <v>162.9</v>
      </c>
      <c r="N100" s="1">
        <v>165.7</v>
      </c>
      <c r="O100" s="1">
        <v>170.2</v>
      </c>
      <c r="P100" s="1">
        <v>172</v>
      </c>
      <c r="Q100" s="1">
        <v>175.3</v>
      </c>
    </row>
    <row r="101" spans="1:17" x14ac:dyDescent="0.35">
      <c r="A101" s="1" t="s">
        <v>161</v>
      </c>
      <c r="B101" s="1">
        <v>160</v>
      </c>
      <c r="C101" s="1">
        <v>1</v>
      </c>
      <c r="D101" s="1">
        <v>158.4871</v>
      </c>
      <c r="E101" s="1">
        <v>4.7509999999999997E-2</v>
      </c>
      <c r="F101" s="1">
        <v>7.5297000000000001</v>
      </c>
      <c r="G101" s="1">
        <v>141</v>
      </c>
      <c r="H101" s="1">
        <v>144.30000000000001</v>
      </c>
      <c r="I101" s="1">
        <v>146.1</v>
      </c>
      <c r="J101" s="1">
        <v>150.69999999999999</v>
      </c>
      <c r="K101" s="1">
        <v>153.4</v>
      </c>
      <c r="L101" s="1">
        <v>158.5</v>
      </c>
      <c r="M101" s="1">
        <v>163.6</v>
      </c>
      <c r="N101" s="1">
        <v>166.3</v>
      </c>
      <c r="O101" s="1">
        <v>170.9</v>
      </c>
      <c r="P101" s="1">
        <v>172.6</v>
      </c>
      <c r="Q101" s="1">
        <v>176</v>
      </c>
    </row>
    <row r="102" spans="1:17" x14ac:dyDescent="0.35">
      <c r="A102" s="1" t="s">
        <v>162</v>
      </c>
      <c r="B102" s="1">
        <v>161</v>
      </c>
      <c r="C102" s="1">
        <v>1</v>
      </c>
      <c r="D102" s="1">
        <v>159.09370000000001</v>
      </c>
      <c r="E102" s="1">
        <v>4.7469999999999998E-2</v>
      </c>
      <c r="F102" s="1">
        <v>7.5522</v>
      </c>
      <c r="G102" s="1">
        <v>141.5</v>
      </c>
      <c r="H102" s="1">
        <v>144.9</v>
      </c>
      <c r="I102" s="1">
        <v>146.69999999999999</v>
      </c>
      <c r="J102" s="1">
        <v>151.30000000000001</v>
      </c>
      <c r="K102" s="1">
        <v>154</v>
      </c>
      <c r="L102" s="1">
        <v>159.1</v>
      </c>
      <c r="M102" s="1">
        <v>164.2</v>
      </c>
      <c r="N102" s="1">
        <v>166.9</v>
      </c>
      <c r="O102" s="1">
        <v>171.5</v>
      </c>
      <c r="P102" s="1">
        <v>173.3</v>
      </c>
      <c r="Q102" s="1">
        <v>176.7</v>
      </c>
    </row>
    <row r="103" spans="1:17" x14ac:dyDescent="0.35">
      <c r="A103" s="1" t="s">
        <v>163</v>
      </c>
      <c r="B103" s="1">
        <v>162</v>
      </c>
      <c r="C103" s="1">
        <v>1</v>
      </c>
      <c r="D103" s="1">
        <v>159.6962</v>
      </c>
      <c r="E103" s="1">
        <v>4.7440000000000003E-2</v>
      </c>
      <c r="F103" s="1">
        <v>7.5759999999999996</v>
      </c>
      <c r="G103" s="1">
        <v>142.1</v>
      </c>
      <c r="H103" s="1">
        <v>145.4</v>
      </c>
      <c r="I103" s="1">
        <v>147.19999999999999</v>
      </c>
      <c r="J103" s="1">
        <v>151.80000000000001</v>
      </c>
      <c r="K103" s="1">
        <v>154.6</v>
      </c>
      <c r="L103" s="1">
        <v>159.69999999999999</v>
      </c>
      <c r="M103" s="1">
        <v>164.8</v>
      </c>
      <c r="N103" s="1">
        <v>167.5</v>
      </c>
      <c r="O103" s="1">
        <v>172.2</v>
      </c>
      <c r="P103" s="1">
        <v>173.9</v>
      </c>
      <c r="Q103" s="1">
        <v>177.3</v>
      </c>
    </row>
    <row r="104" spans="1:17" x14ac:dyDescent="0.35">
      <c r="A104" s="1" t="s">
        <v>164</v>
      </c>
      <c r="B104" s="1">
        <v>163</v>
      </c>
      <c r="C104" s="1">
        <v>1</v>
      </c>
      <c r="D104" s="1">
        <v>160.29390000000001</v>
      </c>
      <c r="E104" s="1">
        <v>4.7399999999999998E-2</v>
      </c>
      <c r="F104" s="1">
        <v>7.5979000000000001</v>
      </c>
      <c r="G104" s="1">
        <v>142.6</v>
      </c>
      <c r="H104" s="1">
        <v>146</v>
      </c>
      <c r="I104" s="1">
        <v>147.80000000000001</v>
      </c>
      <c r="J104" s="1">
        <v>152.4</v>
      </c>
      <c r="K104" s="1">
        <v>155.19999999999999</v>
      </c>
      <c r="L104" s="1">
        <v>160.30000000000001</v>
      </c>
      <c r="M104" s="1">
        <v>165.4</v>
      </c>
      <c r="N104" s="1">
        <v>168.2</v>
      </c>
      <c r="O104" s="1">
        <v>172.8</v>
      </c>
      <c r="P104" s="1">
        <v>174.6</v>
      </c>
      <c r="Q104" s="1">
        <v>178</v>
      </c>
    </row>
    <row r="105" spans="1:17" x14ac:dyDescent="0.35">
      <c r="A105" s="1" t="s">
        <v>165</v>
      </c>
      <c r="B105" s="1">
        <v>164</v>
      </c>
      <c r="C105" s="1">
        <v>1</v>
      </c>
      <c r="D105" s="1">
        <v>160.8861</v>
      </c>
      <c r="E105" s="1">
        <v>4.7350000000000003E-2</v>
      </c>
      <c r="F105" s="1">
        <v>7.6180000000000003</v>
      </c>
      <c r="G105" s="1">
        <v>143.19999999999999</v>
      </c>
      <c r="H105" s="1">
        <v>146.6</v>
      </c>
      <c r="I105" s="1">
        <v>148.4</v>
      </c>
      <c r="J105" s="1">
        <v>153</v>
      </c>
      <c r="K105" s="1">
        <v>155.69999999999999</v>
      </c>
      <c r="L105" s="1">
        <v>160.9</v>
      </c>
      <c r="M105" s="1">
        <v>166</v>
      </c>
      <c r="N105" s="1">
        <v>168.8</v>
      </c>
      <c r="O105" s="1">
        <v>173.4</v>
      </c>
      <c r="P105" s="1">
        <v>175.2</v>
      </c>
      <c r="Q105" s="1">
        <v>178.6</v>
      </c>
    </row>
    <row r="106" spans="1:17" x14ac:dyDescent="0.35">
      <c r="A106" s="1" t="s">
        <v>166</v>
      </c>
      <c r="B106" s="1">
        <v>165</v>
      </c>
      <c r="C106" s="1">
        <v>1</v>
      </c>
      <c r="D106" s="1">
        <v>161.47200000000001</v>
      </c>
      <c r="E106" s="1">
        <v>4.7300000000000002E-2</v>
      </c>
      <c r="F106" s="1">
        <v>7.6375999999999999</v>
      </c>
      <c r="G106" s="1">
        <v>143.69999999999999</v>
      </c>
      <c r="H106" s="1">
        <v>147.1</v>
      </c>
      <c r="I106" s="1">
        <v>148.9</v>
      </c>
      <c r="J106" s="1">
        <v>153.6</v>
      </c>
      <c r="K106" s="1">
        <v>156.30000000000001</v>
      </c>
      <c r="L106" s="1">
        <v>161.5</v>
      </c>
      <c r="M106" s="1">
        <v>166.6</v>
      </c>
      <c r="N106" s="1">
        <v>169.4</v>
      </c>
      <c r="O106" s="1">
        <v>174</v>
      </c>
      <c r="P106" s="1">
        <v>175.8</v>
      </c>
      <c r="Q106" s="1">
        <v>179.2</v>
      </c>
    </row>
    <row r="107" spans="1:17" x14ac:dyDescent="0.35">
      <c r="A107" s="1" t="s">
        <v>167</v>
      </c>
      <c r="B107" s="1">
        <v>166</v>
      </c>
      <c r="C107" s="1">
        <v>1</v>
      </c>
      <c r="D107" s="1">
        <v>162.0505</v>
      </c>
      <c r="E107" s="1">
        <v>4.725E-2</v>
      </c>
      <c r="F107" s="1">
        <v>7.6569000000000003</v>
      </c>
      <c r="G107" s="1">
        <v>144.19999999999999</v>
      </c>
      <c r="H107" s="1">
        <v>147.6</v>
      </c>
      <c r="I107" s="1">
        <v>149.5</v>
      </c>
      <c r="J107" s="1">
        <v>154.1</v>
      </c>
      <c r="K107" s="1">
        <v>156.9</v>
      </c>
      <c r="L107" s="1">
        <v>162.1</v>
      </c>
      <c r="M107" s="1">
        <v>167.2</v>
      </c>
      <c r="N107" s="1">
        <v>170</v>
      </c>
      <c r="O107" s="1">
        <v>174.6</v>
      </c>
      <c r="P107" s="1">
        <v>176.5</v>
      </c>
      <c r="Q107" s="1">
        <v>179.9</v>
      </c>
    </row>
    <row r="108" spans="1:17" x14ac:dyDescent="0.35">
      <c r="A108" s="1" t="s">
        <v>168</v>
      </c>
      <c r="B108" s="1">
        <v>167</v>
      </c>
      <c r="C108" s="1">
        <v>1</v>
      </c>
      <c r="D108" s="1">
        <v>162.6207</v>
      </c>
      <c r="E108" s="1">
        <v>4.7199999999999999E-2</v>
      </c>
      <c r="F108" s="1">
        <v>7.6757</v>
      </c>
      <c r="G108" s="1">
        <v>144.80000000000001</v>
      </c>
      <c r="H108" s="1">
        <v>148.19999999999999</v>
      </c>
      <c r="I108" s="1">
        <v>150</v>
      </c>
      <c r="J108" s="1">
        <v>154.69999999999999</v>
      </c>
      <c r="K108" s="1">
        <v>157.4</v>
      </c>
      <c r="L108" s="1">
        <v>162.6</v>
      </c>
      <c r="M108" s="1">
        <v>167.8</v>
      </c>
      <c r="N108" s="1">
        <v>170.6</v>
      </c>
      <c r="O108" s="1">
        <v>175.2</v>
      </c>
      <c r="P108" s="1">
        <v>177.1</v>
      </c>
      <c r="Q108" s="1">
        <v>180.5</v>
      </c>
    </row>
    <row r="109" spans="1:17" x14ac:dyDescent="0.35">
      <c r="A109" s="1" t="s">
        <v>169</v>
      </c>
      <c r="B109" s="1">
        <v>168</v>
      </c>
      <c r="C109" s="1">
        <v>1</v>
      </c>
      <c r="D109" s="1">
        <v>163.1816</v>
      </c>
      <c r="E109" s="1">
        <v>4.7140000000000001E-2</v>
      </c>
      <c r="F109" s="1">
        <v>7.6924000000000001</v>
      </c>
      <c r="G109" s="1">
        <v>145.30000000000001</v>
      </c>
      <c r="H109" s="1">
        <v>148.69999999999999</v>
      </c>
      <c r="I109" s="1">
        <v>150.5</v>
      </c>
      <c r="J109" s="1">
        <v>155.19999999999999</v>
      </c>
      <c r="K109" s="1">
        <v>158</v>
      </c>
      <c r="L109" s="1">
        <v>163.19999999999999</v>
      </c>
      <c r="M109" s="1">
        <v>168.4</v>
      </c>
      <c r="N109" s="1">
        <v>171.2</v>
      </c>
      <c r="O109" s="1">
        <v>175.8</v>
      </c>
      <c r="P109" s="1">
        <v>177.7</v>
      </c>
      <c r="Q109" s="1">
        <v>181.1</v>
      </c>
    </row>
    <row r="110" spans="1:17" x14ac:dyDescent="0.35">
      <c r="A110" s="1" t="s">
        <v>170</v>
      </c>
      <c r="B110" s="1">
        <v>169</v>
      </c>
      <c r="C110" s="1">
        <v>1</v>
      </c>
      <c r="D110" s="1">
        <v>163.7321</v>
      </c>
      <c r="E110" s="1">
        <v>4.7070000000000001E-2</v>
      </c>
      <c r="F110" s="1">
        <v>7.7069000000000001</v>
      </c>
      <c r="G110" s="1">
        <v>145.80000000000001</v>
      </c>
      <c r="H110" s="1">
        <v>149.19999999999999</v>
      </c>
      <c r="I110" s="1">
        <v>151.1</v>
      </c>
      <c r="J110" s="1">
        <v>155.69999999999999</v>
      </c>
      <c r="K110" s="1">
        <v>158.5</v>
      </c>
      <c r="L110" s="1">
        <v>163.69999999999999</v>
      </c>
      <c r="M110" s="1">
        <v>168.9</v>
      </c>
      <c r="N110" s="1">
        <v>171.7</v>
      </c>
      <c r="O110" s="1">
        <v>176.4</v>
      </c>
      <c r="P110" s="1">
        <v>178.2</v>
      </c>
      <c r="Q110" s="1">
        <v>181.7</v>
      </c>
    </row>
    <row r="111" spans="1:17" x14ac:dyDescent="0.35">
      <c r="A111" s="1" t="s">
        <v>171</v>
      </c>
      <c r="B111" s="1">
        <v>170</v>
      </c>
      <c r="C111" s="1">
        <v>1</v>
      </c>
      <c r="D111" s="1">
        <v>164.27170000000001</v>
      </c>
      <c r="E111" s="1">
        <v>4.7010000000000003E-2</v>
      </c>
      <c r="F111" s="1">
        <v>7.7224000000000004</v>
      </c>
      <c r="G111" s="1">
        <v>146.30000000000001</v>
      </c>
      <c r="H111" s="1">
        <v>149.69999999999999</v>
      </c>
      <c r="I111" s="1">
        <v>151.6</v>
      </c>
      <c r="J111" s="1">
        <v>156.30000000000001</v>
      </c>
      <c r="K111" s="1">
        <v>159.1</v>
      </c>
      <c r="L111" s="1">
        <v>164.3</v>
      </c>
      <c r="M111" s="1">
        <v>169.5</v>
      </c>
      <c r="N111" s="1">
        <v>172.3</v>
      </c>
      <c r="O111" s="1">
        <v>177</v>
      </c>
      <c r="P111" s="1">
        <v>178.8</v>
      </c>
      <c r="Q111" s="1">
        <v>182.2</v>
      </c>
    </row>
    <row r="112" spans="1:17" x14ac:dyDescent="0.35">
      <c r="A112" s="1" t="s">
        <v>172</v>
      </c>
      <c r="B112" s="1">
        <v>171</v>
      </c>
      <c r="C112" s="1">
        <v>1</v>
      </c>
      <c r="D112" s="1">
        <v>164.79939999999999</v>
      </c>
      <c r="E112" s="1">
        <v>4.6940000000000003E-2</v>
      </c>
      <c r="F112" s="1">
        <v>7.7356999999999996</v>
      </c>
      <c r="G112" s="1">
        <v>146.80000000000001</v>
      </c>
      <c r="H112" s="1">
        <v>150.30000000000001</v>
      </c>
      <c r="I112" s="1">
        <v>152.1</v>
      </c>
      <c r="J112" s="1">
        <v>156.80000000000001</v>
      </c>
      <c r="K112" s="1">
        <v>159.6</v>
      </c>
      <c r="L112" s="1">
        <v>164.8</v>
      </c>
      <c r="M112" s="1">
        <v>170</v>
      </c>
      <c r="N112" s="1">
        <v>172.8</v>
      </c>
      <c r="O112" s="1">
        <v>177.5</v>
      </c>
      <c r="P112" s="1">
        <v>179.3</v>
      </c>
      <c r="Q112" s="1">
        <v>182.8</v>
      </c>
    </row>
    <row r="113" spans="1:17" x14ac:dyDescent="0.35">
      <c r="A113" s="1" t="s">
        <v>173</v>
      </c>
      <c r="B113" s="1">
        <v>172</v>
      </c>
      <c r="C113" s="1">
        <v>1</v>
      </c>
      <c r="D113" s="1">
        <v>165.31450000000001</v>
      </c>
      <c r="E113" s="1">
        <v>4.6870000000000002E-2</v>
      </c>
      <c r="F113" s="1">
        <v>7.7483000000000004</v>
      </c>
      <c r="G113" s="1">
        <v>147.30000000000001</v>
      </c>
      <c r="H113" s="1">
        <v>150.69999999999999</v>
      </c>
      <c r="I113" s="1">
        <v>152.6</v>
      </c>
      <c r="J113" s="1">
        <v>157.30000000000001</v>
      </c>
      <c r="K113" s="1">
        <v>160.1</v>
      </c>
      <c r="L113" s="1">
        <v>165.3</v>
      </c>
      <c r="M113" s="1">
        <v>170.5</v>
      </c>
      <c r="N113" s="1">
        <v>173.3</v>
      </c>
      <c r="O113" s="1">
        <v>178.1</v>
      </c>
      <c r="P113" s="1">
        <v>179.9</v>
      </c>
      <c r="Q113" s="1">
        <v>183.3</v>
      </c>
    </row>
    <row r="114" spans="1:17" x14ac:dyDescent="0.35">
      <c r="A114" s="1" t="s">
        <v>174</v>
      </c>
      <c r="B114" s="1">
        <v>173</v>
      </c>
      <c r="C114" s="1">
        <v>1</v>
      </c>
      <c r="D114" s="1">
        <v>165.81649999999999</v>
      </c>
      <c r="E114" s="1">
        <v>4.6789999999999998E-2</v>
      </c>
      <c r="F114" s="1">
        <v>7.7586000000000004</v>
      </c>
      <c r="G114" s="1">
        <v>147.80000000000001</v>
      </c>
      <c r="H114" s="1">
        <v>151.19999999999999</v>
      </c>
      <c r="I114" s="1">
        <v>153.1</v>
      </c>
      <c r="J114" s="1">
        <v>157.80000000000001</v>
      </c>
      <c r="K114" s="1">
        <v>160.6</v>
      </c>
      <c r="L114" s="1">
        <v>165.8</v>
      </c>
      <c r="M114" s="1">
        <v>171.1</v>
      </c>
      <c r="N114" s="1">
        <v>173.9</v>
      </c>
      <c r="O114" s="1">
        <v>178.6</v>
      </c>
      <c r="P114" s="1">
        <v>180.4</v>
      </c>
      <c r="Q114" s="1">
        <v>183.9</v>
      </c>
    </row>
    <row r="115" spans="1:17" x14ac:dyDescent="0.35">
      <c r="A115" s="1" t="s">
        <v>175</v>
      </c>
      <c r="B115" s="1">
        <v>174</v>
      </c>
      <c r="C115" s="1">
        <v>1</v>
      </c>
      <c r="D115" s="1">
        <v>166.30500000000001</v>
      </c>
      <c r="E115" s="1">
        <v>4.6710000000000002E-2</v>
      </c>
      <c r="F115" s="1">
        <v>7.7680999999999996</v>
      </c>
      <c r="G115" s="1">
        <v>148.19999999999999</v>
      </c>
      <c r="H115" s="1">
        <v>151.69999999999999</v>
      </c>
      <c r="I115" s="1">
        <v>153.5</v>
      </c>
      <c r="J115" s="1">
        <v>158.30000000000001</v>
      </c>
      <c r="K115" s="1">
        <v>161.1</v>
      </c>
      <c r="L115" s="1">
        <v>166.3</v>
      </c>
      <c r="M115" s="1">
        <v>171.5</v>
      </c>
      <c r="N115" s="1">
        <v>174.4</v>
      </c>
      <c r="O115" s="1">
        <v>179.1</v>
      </c>
      <c r="P115" s="1">
        <v>180.9</v>
      </c>
      <c r="Q115" s="1">
        <v>184.4</v>
      </c>
    </row>
    <row r="116" spans="1:17" x14ac:dyDescent="0.35">
      <c r="A116" s="1" t="s">
        <v>176</v>
      </c>
      <c r="B116" s="1">
        <v>175</v>
      </c>
      <c r="C116" s="1">
        <v>1</v>
      </c>
      <c r="D116" s="1">
        <v>166.7799</v>
      </c>
      <c r="E116" s="1">
        <v>4.6629999999999998E-2</v>
      </c>
      <c r="F116" s="1">
        <v>7.7769000000000004</v>
      </c>
      <c r="G116" s="1">
        <v>148.69999999999999</v>
      </c>
      <c r="H116" s="1">
        <v>152.19999999999999</v>
      </c>
      <c r="I116" s="1">
        <v>154</v>
      </c>
      <c r="J116" s="1">
        <v>158.69999999999999</v>
      </c>
      <c r="K116" s="1">
        <v>161.5</v>
      </c>
      <c r="L116" s="1">
        <v>166.8</v>
      </c>
      <c r="M116" s="1">
        <v>172</v>
      </c>
      <c r="N116" s="1">
        <v>174.8</v>
      </c>
      <c r="O116" s="1">
        <v>179.6</v>
      </c>
      <c r="P116" s="1">
        <v>181.4</v>
      </c>
      <c r="Q116" s="1">
        <v>184.9</v>
      </c>
    </row>
    <row r="117" spans="1:17" x14ac:dyDescent="0.35">
      <c r="A117" s="1" t="s">
        <v>177</v>
      </c>
      <c r="B117" s="1">
        <v>176</v>
      </c>
      <c r="C117" s="1">
        <v>1</v>
      </c>
      <c r="D117" s="1">
        <v>167.2415</v>
      </c>
      <c r="E117" s="1">
        <v>4.6550000000000001E-2</v>
      </c>
      <c r="F117" s="1">
        <v>7.7850999999999999</v>
      </c>
      <c r="G117" s="1">
        <v>149.1</v>
      </c>
      <c r="H117" s="1">
        <v>152.6</v>
      </c>
      <c r="I117" s="1">
        <v>154.4</v>
      </c>
      <c r="J117" s="1">
        <v>159.19999999999999</v>
      </c>
      <c r="K117" s="1">
        <v>162</v>
      </c>
      <c r="L117" s="1">
        <v>167.2</v>
      </c>
      <c r="M117" s="1">
        <v>172.5</v>
      </c>
      <c r="N117" s="1">
        <v>175.3</v>
      </c>
      <c r="O117" s="1">
        <v>180</v>
      </c>
      <c r="P117" s="1">
        <v>181.9</v>
      </c>
      <c r="Q117" s="1">
        <v>185.4</v>
      </c>
    </row>
    <row r="118" spans="1:17" x14ac:dyDescent="0.35">
      <c r="A118" s="1" t="s">
        <v>178</v>
      </c>
      <c r="B118" s="1">
        <v>177</v>
      </c>
      <c r="C118" s="1">
        <v>1</v>
      </c>
      <c r="D118" s="1">
        <v>167.68989999999999</v>
      </c>
      <c r="E118" s="1">
        <v>4.6460000000000001E-2</v>
      </c>
      <c r="F118" s="1">
        <v>7.7908999999999997</v>
      </c>
      <c r="G118" s="1">
        <v>149.6</v>
      </c>
      <c r="H118" s="1">
        <v>153</v>
      </c>
      <c r="I118" s="1">
        <v>154.9</v>
      </c>
      <c r="J118" s="1">
        <v>159.6</v>
      </c>
      <c r="K118" s="1">
        <v>162.4</v>
      </c>
      <c r="L118" s="1">
        <v>167.7</v>
      </c>
      <c r="M118" s="1">
        <v>172.9</v>
      </c>
      <c r="N118" s="1">
        <v>175.8</v>
      </c>
      <c r="O118" s="1">
        <v>180.5</v>
      </c>
      <c r="P118" s="1">
        <v>182.3</v>
      </c>
      <c r="Q118" s="1">
        <v>185.8</v>
      </c>
    </row>
    <row r="119" spans="1:17" x14ac:dyDescent="0.35">
      <c r="A119" s="1" t="s">
        <v>179</v>
      </c>
      <c r="B119" s="1">
        <v>178</v>
      </c>
      <c r="C119" s="1">
        <v>1</v>
      </c>
      <c r="D119" s="1">
        <v>168.12549999999999</v>
      </c>
      <c r="E119" s="1">
        <v>4.6370000000000001E-2</v>
      </c>
      <c r="F119" s="1">
        <v>7.7960000000000003</v>
      </c>
      <c r="G119" s="1">
        <v>150</v>
      </c>
      <c r="H119" s="1">
        <v>153.5</v>
      </c>
      <c r="I119" s="1">
        <v>155.30000000000001</v>
      </c>
      <c r="J119" s="1">
        <v>160</v>
      </c>
      <c r="K119" s="1">
        <v>162.9</v>
      </c>
      <c r="L119" s="1">
        <v>168.1</v>
      </c>
      <c r="M119" s="1">
        <v>173.4</v>
      </c>
      <c r="N119" s="1">
        <v>176.2</v>
      </c>
      <c r="O119" s="1">
        <v>180.9</v>
      </c>
      <c r="P119" s="1">
        <v>182.8</v>
      </c>
      <c r="Q119" s="1">
        <v>186.3</v>
      </c>
    </row>
    <row r="120" spans="1:17" x14ac:dyDescent="0.35">
      <c r="A120" s="1" t="s">
        <v>180</v>
      </c>
      <c r="B120" s="1">
        <v>179</v>
      </c>
      <c r="C120" s="1">
        <v>1</v>
      </c>
      <c r="D120" s="1">
        <v>168.54820000000001</v>
      </c>
      <c r="E120" s="1">
        <v>4.6280000000000002E-2</v>
      </c>
      <c r="F120" s="1">
        <v>7.8003999999999998</v>
      </c>
      <c r="G120" s="1">
        <v>150.4</v>
      </c>
      <c r="H120" s="1">
        <v>153.9</v>
      </c>
      <c r="I120" s="1">
        <v>155.69999999999999</v>
      </c>
      <c r="J120" s="1">
        <v>160.5</v>
      </c>
      <c r="K120" s="1">
        <v>163.30000000000001</v>
      </c>
      <c r="L120" s="1">
        <v>168.5</v>
      </c>
      <c r="M120" s="1">
        <v>173.8</v>
      </c>
      <c r="N120" s="1">
        <v>176.6</v>
      </c>
      <c r="O120" s="1">
        <v>181.4</v>
      </c>
      <c r="P120" s="1">
        <v>183.2</v>
      </c>
      <c r="Q120" s="1">
        <v>186.7</v>
      </c>
    </row>
    <row r="121" spans="1:17" x14ac:dyDescent="0.35">
      <c r="A121" s="1" t="s">
        <v>181</v>
      </c>
      <c r="B121" s="1">
        <v>180</v>
      </c>
      <c r="C121" s="1">
        <v>1</v>
      </c>
      <c r="D121" s="1">
        <v>168.958</v>
      </c>
      <c r="E121" s="1">
        <v>4.6190000000000002E-2</v>
      </c>
      <c r="F121" s="1">
        <v>7.8041999999999998</v>
      </c>
      <c r="G121" s="1">
        <v>150.80000000000001</v>
      </c>
      <c r="H121" s="1">
        <v>154.30000000000001</v>
      </c>
      <c r="I121" s="1">
        <v>156.1</v>
      </c>
      <c r="J121" s="1">
        <v>160.9</v>
      </c>
      <c r="K121" s="1">
        <v>163.69999999999999</v>
      </c>
      <c r="L121" s="1">
        <v>169</v>
      </c>
      <c r="M121" s="1">
        <v>174.2</v>
      </c>
      <c r="N121" s="1">
        <v>177</v>
      </c>
      <c r="O121" s="1">
        <v>181.8</v>
      </c>
      <c r="P121" s="1">
        <v>183.6</v>
      </c>
      <c r="Q121" s="1">
        <v>187.1</v>
      </c>
    </row>
    <row r="122" spans="1:17" x14ac:dyDescent="0.35">
      <c r="A122" s="1" t="s">
        <v>182</v>
      </c>
      <c r="B122" s="1">
        <v>181</v>
      </c>
      <c r="C122" s="1">
        <v>1</v>
      </c>
      <c r="D122" s="1">
        <v>169.35489999999999</v>
      </c>
      <c r="E122" s="1">
        <v>4.6089999999999999E-2</v>
      </c>
      <c r="F122" s="1">
        <v>7.8056000000000001</v>
      </c>
      <c r="G122" s="1">
        <v>151.19999999999999</v>
      </c>
      <c r="H122" s="1">
        <v>154.69999999999999</v>
      </c>
      <c r="I122" s="1">
        <v>156.5</v>
      </c>
      <c r="J122" s="1">
        <v>161.30000000000001</v>
      </c>
      <c r="K122" s="1">
        <v>164.1</v>
      </c>
      <c r="L122" s="1">
        <v>169.4</v>
      </c>
      <c r="M122" s="1">
        <v>174.6</v>
      </c>
      <c r="N122" s="1">
        <v>177.4</v>
      </c>
      <c r="O122" s="1">
        <v>182.2</v>
      </c>
      <c r="P122" s="1">
        <v>184</v>
      </c>
      <c r="Q122" s="1">
        <v>187.5</v>
      </c>
    </row>
    <row r="123" spans="1:17" x14ac:dyDescent="0.35">
      <c r="A123" s="1" t="s">
        <v>183</v>
      </c>
      <c r="B123" s="1">
        <v>182</v>
      </c>
      <c r="C123" s="1">
        <v>1</v>
      </c>
      <c r="D123" s="1">
        <v>169.7389</v>
      </c>
      <c r="E123" s="1">
        <v>4.5990000000000003E-2</v>
      </c>
      <c r="F123" s="1">
        <v>7.8063000000000002</v>
      </c>
      <c r="G123" s="1">
        <v>151.6</v>
      </c>
      <c r="H123" s="1">
        <v>155.1</v>
      </c>
      <c r="I123" s="1">
        <v>156.9</v>
      </c>
      <c r="J123" s="1">
        <v>161.6</v>
      </c>
      <c r="K123" s="1">
        <v>164.5</v>
      </c>
      <c r="L123" s="1">
        <v>169.7</v>
      </c>
      <c r="M123" s="1">
        <v>175</v>
      </c>
      <c r="N123" s="1">
        <v>177.8</v>
      </c>
      <c r="O123" s="1">
        <v>182.6</v>
      </c>
      <c r="P123" s="1">
        <v>184.4</v>
      </c>
      <c r="Q123" s="1">
        <v>187.9</v>
      </c>
    </row>
    <row r="124" spans="1:17" x14ac:dyDescent="0.35">
      <c r="A124" s="1" t="s">
        <v>184</v>
      </c>
      <c r="B124" s="1">
        <v>183</v>
      </c>
      <c r="C124" s="1">
        <v>1</v>
      </c>
      <c r="D124" s="1">
        <v>170.10990000000001</v>
      </c>
      <c r="E124" s="1">
        <v>4.589E-2</v>
      </c>
      <c r="F124" s="1">
        <v>7.8063000000000002</v>
      </c>
      <c r="G124" s="1">
        <v>152</v>
      </c>
      <c r="H124" s="1">
        <v>155.4</v>
      </c>
      <c r="I124" s="1">
        <v>157.30000000000001</v>
      </c>
      <c r="J124" s="1">
        <v>162</v>
      </c>
      <c r="K124" s="1">
        <v>164.8</v>
      </c>
      <c r="L124" s="1">
        <v>170.1</v>
      </c>
      <c r="M124" s="1">
        <v>175.4</v>
      </c>
      <c r="N124" s="1">
        <v>178.2</v>
      </c>
      <c r="O124" s="1">
        <v>183</v>
      </c>
      <c r="P124" s="1">
        <v>184.8</v>
      </c>
      <c r="Q124" s="1">
        <v>188.3</v>
      </c>
    </row>
    <row r="125" spans="1:17" x14ac:dyDescent="0.35">
      <c r="A125" s="1" t="s">
        <v>137</v>
      </c>
      <c r="B125" s="1">
        <v>184</v>
      </c>
      <c r="C125" s="1">
        <v>1</v>
      </c>
      <c r="D125" s="1">
        <v>170.46799999999999</v>
      </c>
      <c r="E125" s="1">
        <v>4.5789999999999997E-2</v>
      </c>
      <c r="F125" s="1">
        <v>7.8056999999999999</v>
      </c>
      <c r="G125" s="1">
        <v>152.30000000000001</v>
      </c>
      <c r="H125" s="1">
        <v>155.80000000000001</v>
      </c>
      <c r="I125" s="1">
        <v>157.6</v>
      </c>
      <c r="J125" s="1">
        <v>162.4</v>
      </c>
      <c r="K125" s="1">
        <v>165.2</v>
      </c>
      <c r="L125" s="1">
        <v>170.5</v>
      </c>
      <c r="M125" s="1">
        <v>175.7</v>
      </c>
      <c r="N125" s="1">
        <v>178.6</v>
      </c>
      <c r="O125" s="1">
        <v>183.3</v>
      </c>
      <c r="P125" s="1">
        <v>185.1</v>
      </c>
      <c r="Q125" s="1">
        <v>188.6</v>
      </c>
    </row>
    <row r="126" spans="1:17" x14ac:dyDescent="0.35">
      <c r="A126" s="1" t="s">
        <v>138</v>
      </c>
      <c r="B126" s="1">
        <v>185</v>
      </c>
      <c r="C126" s="1">
        <v>1</v>
      </c>
      <c r="D126" s="1">
        <v>170.81360000000001</v>
      </c>
      <c r="E126" s="1">
        <v>4.5690000000000001E-2</v>
      </c>
      <c r="F126" s="1">
        <v>7.8045</v>
      </c>
      <c r="G126" s="1">
        <v>152.69999999999999</v>
      </c>
      <c r="H126" s="1">
        <v>156.1</v>
      </c>
      <c r="I126" s="1">
        <v>158</v>
      </c>
      <c r="J126" s="1">
        <v>162.69999999999999</v>
      </c>
      <c r="K126" s="1">
        <v>165.6</v>
      </c>
      <c r="L126" s="1">
        <v>170.8</v>
      </c>
      <c r="M126" s="1">
        <v>176.1</v>
      </c>
      <c r="N126" s="1">
        <v>178.9</v>
      </c>
      <c r="O126" s="1">
        <v>183.7</v>
      </c>
      <c r="P126" s="1">
        <v>185.5</v>
      </c>
      <c r="Q126" s="1">
        <v>189</v>
      </c>
    </row>
    <row r="127" spans="1:17" x14ac:dyDescent="0.35">
      <c r="A127" s="1" t="s">
        <v>139</v>
      </c>
      <c r="B127" s="1">
        <v>186</v>
      </c>
      <c r="C127" s="1">
        <v>1</v>
      </c>
      <c r="D127" s="1">
        <v>171.14680000000001</v>
      </c>
      <c r="E127" s="1">
        <v>4.5589999999999999E-2</v>
      </c>
      <c r="F127" s="1">
        <v>7.8026</v>
      </c>
      <c r="G127" s="1">
        <v>153</v>
      </c>
      <c r="H127" s="1">
        <v>156.5</v>
      </c>
      <c r="I127" s="1">
        <v>158.30000000000001</v>
      </c>
      <c r="J127" s="1">
        <v>163.1</v>
      </c>
      <c r="K127" s="1">
        <v>165.9</v>
      </c>
      <c r="L127" s="1">
        <v>171.1</v>
      </c>
      <c r="M127" s="1">
        <v>176.4</v>
      </c>
      <c r="N127" s="1">
        <v>179.2</v>
      </c>
      <c r="O127" s="1">
        <v>184</v>
      </c>
      <c r="P127" s="1">
        <v>185.8</v>
      </c>
      <c r="Q127" s="1">
        <v>189.3</v>
      </c>
    </row>
    <row r="128" spans="1:17" x14ac:dyDescent="0.35">
      <c r="A128" s="1" t="s">
        <v>140</v>
      </c>
      <c r="B128" s="1">
        <v>187</v>
      </c>
      <c r="C128" s="1">
        <v>1</v>
      </c>
      <c r="D128" s="1">
        <v>171.46799999999999</v>
      </c>
      <c r="E128" s="1">
        <v>4.548E-2</v>
      </c>
      <c r="F128" s="1">
        <v>7.7984</v>
      </c>
      <c r="G128" s="1">
        <v>153.30000000000001</v>
      </c>
      <c r="H128" s="1">
        <v>156.80000000000001</v>
      </c>
      <c r="I128" s="1">
        <v>158.6</v>
      </c>
      <c r="J128" s="1">
        <v>163.4</v>
      </c>
      <c r="K128" s="1">
        <v>166.2</v>
      </c>
      <c r="L128" s="1">
        <v>171.5</v>
      </c>
      <c r="M128" s="1">
        <v>176.7</v>
      </c>
      <c r="N128" s="1">
        <v>179.6</v>
      </c>
      <c r="O128" s="1">
        <v>184.3</v>
      </c>
      <c r="P128" s="1">
        <v>186.1</v>
      </c>
      <c r="Q128" s="1">
        <v>189.6</v>
      </c>
    </row>
    <row r="129" spans="1:17" x14ac:dyDescent="0.35">
      <c r="A129" s="1" t="s">
        <v>141</v>
      </c>
      <c r="B129" s="1">
        <v>188</v>
      </c>
      <c r="C129" s="1">
        <v>1</v>
      </c>
      <c r="D129" s="1">
        <v>171.7773</v>
      </c>
      <c r="E129" s="1">
        <v>4.5379999999999997E-2</v>
      </c>
      <c r="F129" s="1">
        <v>7.7953000000000001</v>
      </c>
      <c r="G129" s="1">
        <v>153.6</v>
      </c>
      <c r="H129" s="1">
        <v>157.1</v>
      </c>
      <c r="I129" s="1">
        <v>159</v>
      </c>
      <c r="J129" s="1">
        <v>163.69999999999999</v>
      </c>
      <c r="K129" s="1">
        <v>166.5</v>
      </c>
      <c r="L129" s="1">
        <v>171.8</v>
      </c>
      <c r="M129" s="1">
        <v>177</v>
      </c>
      <c r="N129" s="1">
        <v>179.9</v>
      </c>
      <c r="O129" s="1">
        <v>184.6</v>
      </c>
      <c r="P129" s="1">
        <v>186.4</v>
      </c>
      <c r="Q129" s="1">
        <v>189.9</v>
      </c>
    </row>
    <row r="130" spans="1:17" x14ac:dyDescent="0.35">
      <c r="A130" s="1" t="s">
        <v>142</v>
      </c>
      <c r="B130" s="1">
        <v>189</v>
      </c>
      <c r="C130" s="1">
        <v>1</v>
      </c>
      <c r="D130" s="1">
        <v>172.07480000000001</v>
      </c>
      <c r="E130" s="1">
        <v>4.5269999999999998E-2</v>
      </c>
      <c r="F130" s="1">
        <v>7.7897999999999996</v>
      </c>
      <c r="G130" s="1">
        <v>154</v>
      </c>
      <c r="H130" s="1">
        <v>157.4</v>
      </c>
      <c r="I130" s="1">
        <v>159.30000000000001</v>
      </c>
      <c r="J130" s="1">
        <v>164</v>
      </c>
      <c r="K130" s="1">
        <v>166.8</v>
      </c>
      <c r="L130" s="1">
        <v>172.1</v>
      </c>
      <c r="M130" s="1">
        <v>177.3</v>
      </c>
      <c r="N130" s="1">
        <v>180.1</v>
      </c>
      <c r="O130" s="1">
        <v>184.9</v>
      </c>
      <c r="P130" s="1">
        <v>186.7</v>
      </c>
      <c r="Q130" s="1">
        <v>190.2</v>
      </c>
    </row>
    <row r="131" spans="1:17" x14ac:dyDescent="0.35">
      <c r="A131" s="1" t="s">
        <v>143</v>
      </c>
      <c r="B131" s="1">
        <v>190</v>
      </c>
      <c r="C131" s="1">
        <v>1</v>
      </c>
      <c r="D131" s="1">
        <v>172.36060000000001</v>
      </c>
      <c r="E131" s="1">
        <v>4.5159999999999999E-2</v>
      </c>
      <c r="F131" s="1">
        <v>7.7838000000000003</v>
      </c>
      <c r="G131" s="1">
        <v>154.30000000000001</v>
      </c>
      <c r="H131" s="1">
        <v>157.69999999999999</v>
      </c>
      <c r="I131" s="1">
        <v>159.6</v>
      </c>
      <c r="J131" s="1">
        <v>164.3</v>
      </c>
      <c r="K131" s="1">
        <v>167.1</v>
      </c>
      <c r="L131" s="1">
        <v>172.4</v>
      </c>
      <c r="M131" s="1">
        <v>177.6</v>
      </c>
      <c r="N131" s="1">
        <v>180.4</v>
      </c>
      <c r="O131" s="1">
        <v>185.2</v>
      </c>
      <c r="P131" s="1">
        <v>187</v>
      </c>
      <c r="Q131" s="1">
        <v>190.5</v>
      </c>
    </row>
    <row r="132" spans="1:17" x14ac:dyDescent="0.35">
      <c r="A132" s="1" t="s">
        <v>144</v>
      </c>
      <c r="B132" s="1">
        <v>191</v>
      </c>
      <c r="C132" s="1">
        <v>1</v>
      </c>
      <c r="D132" s="1">
        <v>172.6345</v>
      </c>
      <c r="E132" s="1">
        <v>4.5060000000000003E-2</v>
      </c>
      <c r="F132" s="1">
        <v>7.7789000000000001</v>
      </c>
      <c r="G132" s="1">
        <v>154.5</v>
      </c>
      <c r="H132" s="1">
        <v>158</v>
      </c>
      <c r="I132" s="1">
        <v>159.80000000000001</v>
      </c>
      <c r="J132" s="1">
        <v>164.6</v>
      </c>
      <c r="K132" s="1">
        <v>167.4</v>
      </c>
      <c r="L132" s="1">
        <v>172.6</v>
      </c>
      <c r="M132" s="1">
        <v>177.9</v>
      </c>
      <c r="N132" s="1">
        <v>180.7</v>
      </c>
      <c r="O132" s="1">
        <v>185.4</v>
      </c>
      <c r="P132" s="1">
        <v>187.3</v>
      </c>
      <c r="Q132" s="1">
        <v>190.7</v>
      </c>
    </row>
    <row r="133" spans="1:17" x14ac:dyDescent="0.35">
      <c r="A133" s="1" t="s">
        <v>145</v>
      </c>
      <c r="B133" s="1">
        <v>192</v>
      </c>
      <c r="C133" s="1">
        <v>1</v>
      </c>
      <c r="D133" s="1">
        <v>172.89670000000001</v>
      </c>
      <c r="E133" s="1">
        <v>4.4949999999999997E-2</v>
      </c>
      <c r="F133" s="1">
        <v>7.7717000000000001</v>
      </c>
      <c r="G133" s="1">
        <v>154.80000000000001</v>
      </c>
      <c r="H133" s="1">
        <v>158.30000000000001</v>
      </c>
      <c r="I133" s="1">
        <v>160.1</v>
      </c>
      <c r="J133" s="1">
        <v>164.8</v>
      </c>
      <c r="K133" s="1">
        <v>167.7</v>
      </c>
      <c r="L133" s="1">
        <v>172.9</v>
      </c>
      <c r="M133" s="1">
        <v>178.1</v>
      </c>
      <c r="N133" s="1">
        <v>181</v>
      </c>
      <c r="O133" s="1">
        <v>185.7</v>
      </c>
      <c r="P133" s="1">
        <v>187.5</v>
      </c>
      <c r="Q133" s="1">
        <v>191</v>
      </c>
    </row>
    <row r="134" spans="1:17" x14ac:dyDescent="0.35">
      <c r="A134" s="1" t="s">
        <v>146</v>
      </c>
      <c r="B134" s="1">
        <v>193</v>
      </c>
      <c r="C134" s="1">
        <v>1</v>
      </c>
      <c r="D134" s="1">
        <v>173.14699999999999</v>
      </c>
      <c r="E134" s="1">
        <v>4.4839999999999998E-2</v>
      </c>
      <c r="F134" s="1">
        <v>7.7638999999999996</v>
      </c>
      <c r="G134" s="1">
        <v>155.1</v>
      </c>
      <c r="H134" s="1">
        <v>158.5</v>
      </c>
      <c r="I134" s="1">
        <v>160.4</v>
      </c>
      <c r="J134" s="1">
        <v>165.1</v>
      </c>
      <c r="K134" s="1">
        <v>167.9</v>
      </c>
      <c r="L134" s="1">
        <v>173.1</v>
      </c>
      <c r="M134" s="1">
        <v>178.4</v>
      </c>
      <c r="N134" s="1">
        <v>181.2</v>
      </c>
      <c r="O134" s="1">
        <v>185.9</v>
      </c>
      <c r="P134" s="1">
        <v>187.7</v>
      </c>
      <c r="Q134" s="1">
        <v>191.2</v>
      </c>
    </row>
    <row r="135" spans="1:17" x14ac:dyDescent="0.35">
      <c r="A135" s="1" t="s">
        <v>147</v>
      </c>
      <c r="B135" s="1">
        <v>194</v>
      </c>
      <c r="C135" s="1">
        <v>1</v>
      </c>
      <c r="D135" s="1">
        <v>173.38560000000001</v>
      </c>
      <c r="E135" s="1">
        <v>4.4729999999999999E-2</v>
      </c>
      <c r="F135" s="1">
        <v>7.7554999999999996</v>
      </c>
      <c r="G135" s="1">
        <v>155.30000000000001</v>
      </c>
      <c r="H135" s="1">
        <v>158.80000000000001</v>
      </c>
      <c r="I135" s="1">
        <v>160.6</v>
      </c>
      <c r="J135" s="1">
        <v>165.3</v>
      </c>
      <c r="K135" s="1">
        <v>168.2</v>
      </c>
      <c r="L135" s="1">
        <v>173.4</v>
      </c>
      <c r="M135" s="1">
        <v>178.6</v>
      </c>
      <c r="N135" s="1">
        <v>181.4</v>
      </c>
      <c r="O135" s="1">
        <v>186.1</v>
      </c>
      <c r="P135" s="1">
        <v>188</v>
      </c>
      <c r="Q135" s="1">
        <v>191.4</v>
      </c>
    </row>
    <row r="136" spans="1:17" x14ac:dyDescent="0.35">
      <c r="A136" s="1" t="s">
        <v>148</v>
      </c>
      <c r="B136" s="1">
        <v>195</v>
      </c>
      <c r="C136" s="1">
        <v>1</v>
      </c>
      <c r="D136" s="1">
        <v>173.61259999999999</v>
      </c>
      <c r="E136" s="1">
        <v>4.462E-2</v>
      </c>
      <c r="F136" s="1">
        <v>7.7465999999999999</v>
      </c>
      <c r="G136" s="1">
        <v>155.6</v>
      </c>
      <c r="H136" s="1">
        <v>159</v>
      </c>
      <c r="I136" s="1">
        <v>160.9</v>
      </c>
      <c r="J136" s="1">
        <v>165.6</v>
      </c>
      <c r="K136" s="1">
        <v>168.4</v>
      </c>
      <c r="L136" s="1">
        <v>173.6</v>
      </c>
      <c r="M136" s="1">
        <v>178.8</v>
      </c>
      <c r="N136" s="1">
        <v>181.6</v>
      </c>
      <c r="O136" s="1">
        <v>186.4</v>
      </c>
      <c r="P136" s="1">
        <v>188.2</v>
      </c>
      <c r="Q136" s="1">
        <v>191.6</v>
      </c>
    </row>
    <row r="137" spans="1:17" x14ac:dyDescent="0.35">
      <c r="A137" s="1" t="s">
        <v>149</v>
      </c>
      <c r="B137" s="1">
        <v>196</v>
      </c>
      <c r="C137" s="1">
        <v>1</v>
      </c>
      <c r="D137" s="1">
        <v>173.828</v>
      </c>
      <c r="E137" s="1">
        <v>4.4510000000000001E-2</v>
      </c>
      <c r="F137" s="1">
        <v>7.7370999999999999</v>
      </c>
      <c r="G137" s="1">
        <v>155.80000000000001</v>
      </c>
      <c r="H137" s="1">
        <v>159.30000000000001</v>
      </c>
      <c r="I137" s="1">
        <v>161.1</v>
      </c>
      <c r="J137" s="1">
        <v>165.8</v>
      </c>
      <c r="K137" s="1">
        <v>168.6</v>
      </c>
      <c r="L137" s="1">
        <v>173.8</v>
      </c>
      <c r="M137" s="1">
        <v>179</v>
      </c>
      <c r="N137" s="1">
        <v>181.8</v>
      </c>
      <c r="O137" s="1">
        <v>186.6</v>
      </c>
      <c r="P137" s="1">
        <v>188.4</v>
      </c>
      <c r="Q137" s="1">
        <v>191.8</v>
      </c>
    </row>
    <row r="138" spans="1:17" x14ac:dyDescent="0.35">
      <c r="A138" s="1" t="s">
        <v>150</v>
      </c>
      <c r="B138" s="1">
        <v>197</v>
      </c>
      <c r="C138" s="1">
        <v>1</v>
      </c>
      <c r="D138" s="1">
        <v>174.03210000000001</v>
      </c>
      <c r="E138" s="1">
        <v>4.4400000000000002E-2</v>
      </c>
      <c r="F138" s="1">
        <v>7.7270000000000003</v>
      </c>
      <c r="G138" s="1">
        <v>156.1</v>
      </c>
      <c r="H138" s="1">
        <v>159.5</v>
      </c>
      <c r="I138" s="1">
        <v>161.30000000000001</v>
      </c>
      <c r="J138" s="1">
        <v>166</v>
      </c>
      <c r="K138" s="1">
        <v>168.8</v>
      </c>
      <c r="L138" s="1">
        <v>174</v>
      </c>
      <c r="M138" s="1">
        <v>179.2</v>
      </c>
      <c r="N138" s="1">
        <v>182</v>
      </c>
      <c r="O138" s="1">
        <v>186.8</v>
      </c>
      <c r="P138" s="1">
        <v>188.6</v>
      </c>
      <c r="Q138" s="1">
        <v>192</v>
      </c>
    </row>
    <row r="139" spans="1:17" x14ac:dyDescent="0.35">
      <c r="A139" s="1" t="s">
        <v>151</v>
      </c>
      <c r="B139" s="1">
        <v>198</v>
      </c>
      <c r="C139" s="1">
        <v>1</v>
      </c>
      <c r="D139" s="1">
        <v>174.2251</v>
      </c>
      <c r="E139" s="1">
        <v>4.4290000000000003E-2</v>
      </c>
      <c r="F139" s="1">
        <v>7.7164000000000001</v>
      </c>
      <c r="G139" s="1">
        <v>156.30000000000001</v>
      </c>
      <c r="H139" s="1">
        <v>159.69999999999999</v>
      </c>
      <c r="I139" s="1">
        <v>161.5</v>
      </c>
      <c r="J139" s="1">
        <v>166.2</v>
      </c>
      <c r="K139" s="1">
        <v>169</v>
      </c>
      <c r="L139" s="1">
        <v>174.2</v>
      </c>
      <c r="M139" s="1">
        <v>179.4</v>
      </c>
      <c r="N139" s="1">
        <v>182.2</v>
      </c>
      <c r="O139" s="1">
        <v>186.9</v>
      </c>
      <c r="P139" s="1">
        <v>188.7</v>
      </c>
      <c r="Q139" s="1">
        <v>192.2</v>
      </c>
    </row>
    <row r="140" spans="1:17" x14ac:dyDescent="0.35">
      <c r="A140" s="1" t="s">
        <v>152</v>
      </c>
      <c r="B140" s="1">
        <v>199</v>
      </c>
      <c r="C140" s="1">
        <v>1</v>
      </c>
      <c r="D140" s="1">
        <v>174.40710000000001</v>
      </c>
      <c r="E140" s="1">
        <v>4.4179999999999997E-2</v>
      </c>
      <c r="F140" s="1">
        <v>7.7053000000000003</v>
      </c>
      <c r="G140" s="1">
        <v>156.5</v>
      </c>
      <c r="H140" s="1">
        <v>159.9</v>
      </c>
      <c r="I140" s="1">
        <v>161.69999999999999</v>
      </c>
      <c r="J140" s="1">
        <v>166.4</v>
      </c>
      <c r="K140" s="1">
        <v>169.2</v>
      </c>
      <c r="L140" s="1">
        <v>174.4</v>
      </c>
      <c r="M140" s="1">
        <v>179.6</v>
      </c>
      <c r="N140" s="1">
        <v>182.4</v>
      </c>
      <c r="O140" s="1">
        <v>187.1</v>
      </c>
      <c r="P140" s="1">
        <v>188.9</v>
      </c>
      <c r="Q140" s="1">
        <v>192.3</v>
      </c>
    </row>
    <row r="141" spans="1:17" x14ac:dyDescent="0.35">
      <c r="A141" s="1" t="s">
        <v>153</v>
      </c>
      <c r="B141" s="1">
        <v>200</v>
      </c>
      <c r="C141" s="1">
        <v>1</v>
      </c>
      <c r="D141" s="1">
        <v>174.57839999999999</v>
      </c>
      <c r="E141" s="1">
        <v>4.4069999999999998E-2</v>
      </c>
      <c r="F141" s="1">
        <v>7.6936999999999998</v>
      </c>
      <c r="G141" s="1">
        <v>156.69999999999999</v>
      </c>
      <c r="H141" s="1">
        <v>160.1</v>
      </c>
      <c r="I141" s="1">
        <v>161.9</v>
      </c>
      <c r="J141" s="1">
        <v>166.6</v>
      </c>
      <c r="K141" s="1">
        <v>169.4</v>
      </c>
      <c r="L141" s="1">
        <v>174.6</v>
      </c>
      <c r="M141" s="1">
        <v>179.8</v>
      </c>
      <c r="N141" s="1">
        <v>182.6</v>
      </c>
      <c r="O141" s="1">
        <v>187.2</v>
      </c>
      <c r="P141" s="1">
        <v>189</v>
      </c>
      <c r="Q141" s="1">
        <v>192.5</v>
      </c>
    </row>
    <row r="142" spans="1:17" x14ac:dyDescent="0.35">
      <c r="A142" s="1" t="s">
        <v>154</v>
      </c>
      <c r="B142" s="1">
        <v>201</v>
      </c>
      <c r="C142" s="1">
        <v>1</v>
      </c>
      <c r="D142" s="1">
        <v>174.73920000000001</v>
      </c>
      <c r="E142" s="1">
        <v>4.3959999999999999E-2</v>
      </c>
      <c r="F142" s="1">
        <v>7.6814999999999998</v>
      </c>
      <c r="G142" s="1">
        <v>156.9</v>
      </c>
      <c r="H142" s="1">
        <v>160.30000000000001</v>
      </c>
      <c r="I142" s="1">
        <v>162.1</v>
      </c>
      <c r="J142" s="1">
        <v>166.8</v>
      </c>
      <c r="K142" s="1">
        <v>169.6</v>
      </c>
      <c r="L142" s="1">
        <v>174.7</v>
      </c>
      <c r="M142" s="1">
        <v>179.9</v>
      </c>
      <c r="N142" s="1">
        <v>182.7</v>
      </c>
      <c r="O142" s="1">
        <v>187.4</v>
      </c>
      <c r="P142" s="1">
        <v>189.2</v>
      </c>
      <c r="Q142" s="1">
        <v>192.6</v>
      </c>
    </row>
    <row r="143" spans="1:17" x14ac:dyDescent="0.35">
      <c r="A143" s="1" t="s">
        <v>155</v>
      </c>
      <c r="B143" s="1">
        <v>202</v>
      </c>
      <c r="C143" s="1">
        <v>1</v>
      </c>
      <c r="D143" s="1">
        <v>174.8896</v>
      </c>
      <c r="E143" s="1">
        <v>4.385E-2</v>
      </c>
      <c r="F143" s="1">
        <v>7.6688999999999998</v>
      </c>
      <c r="G143" s="1">
        <v>157</v>
      </c>
      <c r="H143" s="1">
        <v>160.5</v>
      </c>
      <c r="I143" s="1">
        <v>162.30000000000001</v>
      </c>
      <c r="J143" s="1">
        <v>166.9</v>
      </c>
      <c r="K143" s="1">
        <v>169.7</v>
      </c>
      <c r="L143" s="1">
        <v>174.9</v>
      </c>
      <c r="M143" s="1">
        <v>180.1</v>
      </c>
      <c r="N143" s="1">
        <v>182.8</v>
      </c>
      <c r="O143" s="1">
        <v>187.5</v>
      </c>
      <c r="P143" s="1">
        <v>189.3</v>
      </c>
      <c r="Q143" s="1">
        <v>192.7</v>
      </c>
    </row>
    <row r="144" spans="1:17" x14ac:dyDescent="0.35">
      <c r="A144" s="1" t="s">
        <v>156</v>
      </c>
      <c r="B144" s="1">
        <v>203</v>
      </c>
      <c r="C144" s="1">
        <v>1</v>
      </c>
      <c r="D144" s="1">
        <v>175.0301</v>
      </c>
      <c r="E144" s="1">
        <v>4.3749999999999997E-2</v>
      </c>
      <c r="F144" s="1">
        <v>7.6576000000000004</v>
      </c>
      <c r="G144" s="1">
        <v>157.19999999999999</v>
      </c>
      <c r="H144" s="1">
        <v>160.6</v>
      </c>
      <c r="I144" s="1">
        <v>162.4</v>
      </c>
      <c r="J144" s="1">
        <v>167.1</v>
      </c>
      <c r="K144" s="1">
        <v>169.9</v>
      </c>
      <c r="L144" s="1">
        <v>175</v>
      </c>
      <c r="M144" s="1">
        <v>180.2</v>
      </c>
      <c r="N144" s="1">
        <v>183</v>
      </c>
      <c r="O144" s="1">
        <v>187.6</v>
      </c>
      <c r="P144" s="1">
        <v>189.4</v>
      </c>
      <c r="Q144" s="1">
        <v>192.8</v>
      </c>
    </row>
    <row r="145" spans="1:17" x14ac:dyDescent="0.35">
      <c r="A145" s="1" t="s">
        <v>157</v>
      </c>
      <c r="B145" s="1">
        <v>204</v>
      </c>
      <c r="C145" s="1">
        <v>1</v>
      </c>
      <c r="D145" s="1">
        <v>175.1609</v>
      </c>
      <c r="E145" s="1">
        <v>4.3639999999999998E-2</v>
      </c>
      <c r="F145" s="1">
        <v>7.6440000000000001</v>
      </c>
      <c r="G145" s="1">
        <v>157.4</v>
      </c>
      <c r="H145" s="1">
        <v>160.80000000000001</v>
      </c>
      <c r="I145" s="1">
        <v>162.6</v>
      </c>
      <c r="J145" s="1">
        <v>167.2</v>
      </c>
      <c r="K145" s="1">
        <v>170</v>
      </c>
      <c r="L145" s="1">
        <v>175.2</v>
      </c>
      <c r="M145" s="1">
        <v>180.3</v>
      </c>
      <c r="N145" s="1">
        <v>183.1</v>
      </c>
      <c r="O145" s="1">
        <v>187.7</v>
      </c>
      <c r="P145" s="1">
        <v>189.5</v>
      </c>
      <c r="Q145" s="1">
        <v>192.9</v>
      </c>
    </row>
    <row r="146" spans="1:17" x14ac:dyDescent="0.35">
      <c r="A146" s="1" t="s">
        <v>158</v>
      </c>
      <c r="B146" s="1">
        <v>205</v>
      </c>
      <c r="C146" s="1">
        <v>1</v>
      </c>
      <c r="D146" s="1">
        <v>175.2824</v>
      </c>
      <c r="E146" s="1">
        <v>4.3529999999999999E-2</v>
      </c>
      <c r="F146" s="1">
        <v>7.63</v>
      </c>
      <c r="G146" s="1">
        <v>157.5</v>
      </c>
      <c r="H146" s="1">
        <v>160.9</v>
      </c>
      <c r="I146" s="1">
        <v>162.69999999999999</v>
      </c>
      <c r="J146" s="1">
        <v>167.4</v>
      </c>
      <c r="K146" s="1">
        <v>170.1</v>
      </c>
      <c r="L146" s="1">
        <v>175.3</v>
      </c>
      <c r="M146" s="1">
        <v>180.4</v>
      </c>
      <c r="N146" s="1">
        <v>183.2</v>
      </c>
      <c r="O146" s="1">
        <v>187.8</v>
      </c>
      <c r="P146" s="1">
        <v>189.6</v>
      </c>
      <c r="Q146" s="1">
        <v>193</v>
      </c>
    </row>
    <row r="147" spans="1:17" x14ac:dyDescent="0.35">
      <c r="A147" s="1" t="s">
        <v>159</v>
      </c>
      <c r="B147" s="1">
        <v>206</v>
      </c>
      <c r="C147" s="1">
        <v>1</v>
      </c>
      <c r="D147" s="1">
        <v>175.39510000000001</v>
      </c>
      <c r="E147" s="1">
        <v>4.3430000000000003E-2</v>
      </c>
      <c r="F147" s="1">
        <v>7.6173999999999999</v>
      </c>
      <c r="G147" s="1">
        <v>157.69999999999999</v>
      </c>
      <c r="H147" s="1">
        <v>161.1</v>
      </c>
      <c r="I147" s="1">
        <v>162.9</v>
      </c>
      <c r="J147" s="1">
        <v>167.5</v>
      </c>
      <c r="K147" s="1">
        <v>170.3</v>
      </c>
      <c r="L147" s="1">
        <v>175.4</v>
      </c>
      <c r="M147" s="1">
        <v>180.5</v>
      </c>
      <c r="N147" s="1">
        <v>183.3</v>
      </c>
      <c r="O147" s="1">
        <v>187.9</v>
      </c>
      <c r="P147" s="1">
        <v>189.7</v>
      </c>
      <c r="Q147" s="1">
        <v>193.1</v>
      </c>
    </row>
    <row r="148" spans="1:17" x14ac:dyDescent="0.35">
      <c r="A148" s="1" t="s">
        <v>160</v>
      </c>
      <c r="B148" s="1">
        <v>207</v>
      </c>
      <c r="C148" s="1">
        <v>1</v>
      </c>
      <c r="D148" s="1">
        <v>175.49950000000001</v>
      </c>
      <c r="E148" s="1">
        <v>4.3319999999999997E-2</v>
      </c>
      <c r="F148" s="1">
        <v>7.6025999999999998</v>
      </c>
      <c r="G148" s="1">
        <v>157.80000000000001</v>
      </c>
      <c r="H148" s="1">
        <v>161.19999999999999</v>
      </c>
      <c r="I148" s="1">
        <v>163</v>
      </c>
      <c r="J148" s="1">
        <v>167.6</v>
      </c>
      <c r="K148" s="1">
        <v>170.4</v>
      </c>
      <c r="L148" s="1">
        <v>175.5</v>
      </c>
      <c r="M148" s="1">
        <v>180.6</v>
      </c>
      <c r="N148" s="1">
        <v>183.4</v>
      </c>
      <c r="O148" s="1">
        <v>188</v>
      </c>
      <c r="P148" s="1">
        <v>189.8</v>
      </c>
      <c r="Q148" s="1">
        <v>193.2</v>
      </c>
    </row>
    <row r="149" spans="1:17" x14ac:dyDescent="0.35">
      <c r="A149" s="1" t="s">
        <v>185</v>
      </c>
      <c r="B149" s="1">
        <v>208</v>
      </c>
      <c r="C149" s="1">
        <v>1</v>
      </c>
      <c r="D149" s="1">
        <v>175.5959</v>
      </c>
      <c r="E149" s="1">
        <v>4.3220000000000001E-2</v>
      </c>
      <c r="F149" s="1">
        <v>7.5892999999999997</v>
      </c>
      <c r="G149" s="1">
        <v>157.9</v>
      </c>
      <c r="H149" s="1">
        <v>161.30000000000001</v>
      </c>
      <c r="I149" s="1">
        <v>163.1</v>
      </c>
      <c r="J149" s="1">
        <v>167.7</v>
      </c>
      <c r="K149" s="1">
        <v>170.5</v>
      </c>
      <c r="L149" s="1">
        <v>175.6</v>
      </c>
      <c r="M149" s="1">
        <v>180.7</v>
      </c>
      <c r="N149" s="1">
        <v>183.5</v>
      </c>
      <c r="O149" s="1">
        <v>188.1</v>
      </c>
      <c r="P149" s="1">
        <v>189.9</v>
      </c>
      <c r="Q149" s="1">
        <v>193.3</v>
      </c>
    </row>
    <row r="150" spans="1:17" x14ac:dyDescent="0.35">
      <c r="A150" s="1" t="s">
        <v>186</v>
      </c>
      <c r="B150" s="1">
        <v>209</v>
      </c>
      <c r="C150" s="1">
        <v>1</v>
      </c>
      <c r="D150" s="1">
        <v>175.685</v>
      </c>
      <c r="E150" s="1">
        <v>4.3110000000000002E-2</v>
      </c>
      <c r="F150" s="1">
        <v>7.5738000000000003</v>
      </c>
      <c r="G150" s="1">
        <v>158.1</v>
      </c>
      <c r="H150" s="1">
        <v>161.4</v>
      </c>
      <c r="I150" s="1">
        <v>163.19999999999999</v>
      </c>
      <c r="J150" s="1">
        <v>167.8</v>
      </c>
      <c r="K150" s="1">
        <v>170.6</v>
      </c>
      <c r="L150" s="1">
        <v>175.7</v>
      </c>
      <c r="M150" s="1">
        <v>180.8</v>
      </c>
      <c r="N150" s="1">
        <v>183.5</v>
      </c>
      <c r="O150" s="1">
        <v>188.1</v>
      </c>
      <c r="P150" s="1">
        <v>189.9</v>
      </c>
      <c r="Q150" s="1">
        <v>193.3</v>
      </c>
    </row>
    <row r="151" spans="1:17" x14ac:dyDescent="0.35">
      <c r="A151" s="1" t="s">
        <v>187</v>
      </c>
      <c r="B151" s="1">
        <v>210</v>
      </c>
      <c r="C151" s="1">
        <v>1</v>
      </c>
      <c r="D151" s="1">
        <v>175.7672</v>
      </c>
      <c r="E151" s="1">
        <v>4.301E-2</v>
      </c>
      <c r="F151" s="1">
        <v>7.5597000000000003</v>
      </c>
      <c r="G151" s="1">
        <v>158.19999999999999</v>
      </c>
      <c r="H151" s="1">
        <v>161.5</v>
      </c>
      <c r="I151" s="1">
        <v>163.30000000000001</v>
      </c>
      <c r="J151" s="1">
        <v>167.9</v>
      </c>
      <c r="K151" s="1">
        <v>170.7</v>
      </c>
      <c r="L151" s="1">
        <v>175.8</v>
      </c>
      <c r="M151" s="1">
        <v>180.9</v>
      </c>
      <c r="N151" s="1">
        <v>183.6</v>
      </c>
      <c r="O151" s="1">
        <v>188.2</v>
      </c>
      <c r="P151" s="1">
        <v>190</v>
      </c>
      <c r="Q151" s="1">
        <v>193.4</v>
      </c>
    </row>
    <row r="152" spans="1:17" x14ac:dyDescent="0.35">
      <c r="A152" s="1" t="s">
        <v>188</v>
      </c>
      <c r="B152" s="1">
        <v>211</v>
      </c>
      <c r="C152" s="1">
        <v>1</v>
      </c>
      <c r="D152" s="1">
        <v>175.8432</v>
      </c>
      <c r="E152" s="1">
        <v>4.2909999999999997E-2</v>
      </c>
      <c r="F152" s="1">
        <v>7.5453999999999999</v>
      </c>
      <c r="G152" s="1">
        <v>158.30000000000001</v>
      </c>
      <c r="H152" s="1">
        <v>161.69999999999999</v>
      </c>
      <c r="I152" s="1">
        <v>163.4</v>
      </c>
      <c r="J152" s="1">
        <v>168</v>
      </c>
      <c r="K152" s="1">
        <v>170.8</v>
      </c>
      <c r="L152" s="1">
        <v>175.8</v>
      </c>
      <c r="M152" s="1">
        <v>180.9</v>
      </c>
      <c r="N152" s="1">
        <v>183.7</v>
      </c>
      <c r="O152" s="1">
        <v>188.3</v>
      </c>
      <c r="P152" s="1">
        <v>190</v>
      </c>
      <c r="Q152" s="1">
        <v>193.4</v>
      </c>
    </row>
    <row r="153" spans="1:17" x14ac:dyDescent="0.35">
      <c r="A153" s="1" t="s">
        <v>189</v>
      </c>
      <c r="B153" s="1">
        <v>212</v>
      </c>
      <c r="C153" s="1">
        <v>1</v>
      </c>
      <c r="D153" s="1">
        <v>175.91329999999999</v>
      </c>
      <c r="E153" s="1">
        <v>4.2810000000000001E-2</v>
      </c>
      <c r="F153" s="1">
        <v>7.5308000000000002</v>
      </c>
      <c r="G153" s="1">
        <v>158.4</v>
      </c>
      <c r="H153" s="1">
        <v>161.69999999999999</v>
      </c>
      <c r="I153" s="1">
        <v>163.5</v>
      </c>
      <c r="J153" s="1">
        <v>168.1</v>
      </c>
      <c r="K153" s="1">
        <v>170.8</v>
      </c>
      <c r="L153" s="1">
        <v>175.9</v>
      </c>
      <c r="M153" s="1">
        <v>181</v>
      </c>
      <c r="N153" s="1">
        <v>183.7</v>
      </c>
      <c r="O153" s="1">
        <v>188.3</v>
      </c>
      <c r="P153" s="1">
        <v>190.1</v>
      </c>
      <c r="Q153" s="1">
        <v>193.4</v>
      </c>
    </row>
    <row r="154" spans="1:17" x14ac:dyDescent="0.35">
      <c r="A154" s="1" t="s">
        <v>190</v>
      </c>
      <c r="B154" s="1">
        <v>213</v>
      </c>
      <c r="C154" s="1">
        <v>1</v>
      </c>
      <c r="D154" s="1">
        <v>175.97810000000001</v>
      </c>
      <c r="E154" s="1">
        <v>4.2709999999999998E-2</v>
      </c>
      <c r="F154" s="1">
        <v>7.516</v>
      </c>
      <c r="G154" s="1">
        <v>158.5</v>
      </c>
      <c r="H154" s="1">
        <v>161.80000000000001</v>
      </c>
      <c r="I154" s="1">
        <v>163.6</v>
      </c>
      <c r="J154" s="1">
        <v>168.2</v>
      </c>
      <c r="K154" s="1">
        <v>170.9</v>
      </c>
      <c r="L154" s="1">
        <v>176</v>
      </c>
      <c r="M154" s="1">
        <v>181</v>
      </c>
      <c r="N154" s="1">
        <v>183.8</v>
      </c>
      <c r="O154" s="1">
        <v>188.3</v>
      </c>
      <c r="P154" s="1">
        <v>190.1</v>
      </c>
      <c r="Q154" s="1">
        <v>193.5</v>
      </c>
    </row>
    <row r="155" spans="1:17" x14ac:dyDescent="0.35">
      <c r="A155" s="1" t="s">
        <v>191</v>
      </c>
      <c r="B155" s="1">
        <v>214</v>
      </c>
      <c r="C155" s="1">
        <v>1</v>
      </c>
      <c r="D155" s="1">
        <v>176.03800000000001</v>
      </c>
      <c r="E155" s="1">
        <v>4.2610000000000002E-2</v>
      </c>
      <c r="F155" s="1">
        <v>7.5010000000000003</v>
      </c>
      <c r="G155" s="1">
        <v>158.6</v>
      </c>
      <c r="H155" s="1">
        <v>161.9</v>
      </c>
      <c r="I155" s="1">
        <v>163.69999999999999</v>
      </c>
      <c r="J155" s="1">
        <v>168.3</v>
      </c>
      <c r="K155" s="1">
        <v>171</v>
      </c>
      <c r="L155" s="1">
        <v>176</v>
      </c>
      <c r="M155" s="1">
        <v>181.1</v>
      </c>
      <c r="N155" s="1">
        <v>183.8</v>
      </c>
      <c r="O155" s="1">
        <v>188.4</v>
      </c>
      <c r="P155" s="1">
        <v>190.1</v>
      </c>
      <c r="Q155" s="1">
        <v>193.5</v>
      </c>
    </row>
    <row r="156" spans="1:17" x14ac:dyDescent="0.35">
      <c r="A156" s="1" t="s">
        <v>192</v>
      </c>
      <c r="B156" s="1">
        <v>215</v>
      </c>
      <c r="C156" s="1">
        <v>1</v>
      </c>
      <c r="D156" s="1">
        <v>176.09350000000001</v>
      </c>
      <c r="E156" s="1">
        <v>4.2509999999999999E-2</v>
      </c>
      <c r="F156" s="1">
        <v>7.4856999999999996</v>
      </c>
      <c r="G156" s="1">
        <v>158.69999999999999</v>
      </c>
      <c r="H156" s="1">
        <v>162</v>
      </c>
      <c r="I156" s="1">
        <v>163.80000000000001</v>
      </c>
      <c r="J156" s="1">
        <v>168.3</v>
      </c>
      <c r="K156" s="1">
        <v>171</v>
      </c>
      <c r="L156" s="1">
        <v>176.1</v>
      </c>
      <c r="M156" s="1">
        <v>181.1</v>
      </c>
      <c r="N156" s="1">
        <v>183.9</v>
      </c>
      <c r="O156" s="1">
        <v>188.4</v>
      </c>
      <c r="P156" s="1">
        <v>190.2</v>
      </c>
      <c r="Q156" s="1">
        <v>193.5</v>
      </c>
    </row>
    <row r="157" spans="1:17" x14ac:dyDescent="0.35">
      <c r="A157" s="1" t="s">
        <v>193</v>
      </c>
      <c r="B157" s="1">
        <v>216</v>
      </c>
      <c r="C157" s="1">
        <v>1</v>
      </c>
      <c r="D157" s="1">
        <v>176.14490000000001</v>
      </c>
      <c r="E157" s="1">
        <v>4.2410000000000003E-2</v>
      </c>
      <c r="F157" s="1">
        <v>7.4702999999999999</v>
      </c>
      <c r="G157" s="1">
        <v>158.80000000000001</v>
      </c>
      <c r="H157" s="1">
        <v>162.1</v>
      </c>
      <c r="I157" s="1">
        <v>163.9</v>
      </c>
      <c r="J157" s="1">
        <v>168.4</v>
      </c>
      <c r="K157" s="1">
        <v>171.1</v>
      </c>
      <c r="L157" s="1">
        <v>176.1</v>
      </c>
      <c r="M157" s="1">
        <v>181.2</v>
      </c>
      <c r="N157" s="1">
        <v>183.9</v>
      </c>
      <c r="O157" s="1">
        <v>188.4</v>
      </c>
      <c r="P157" s="1">
        <v>190.2</v>
      </c>
      <c r="Q157" s="1">
        <v>193.5</v>
      </c>
    </row>
    <row r="158" spans="1:17" x14ac:dyDescent="0.35">
      <c r="A158" s="1" t="s">
        <v>194</v>
      </c>
      <c r="B158" s="1">
        <v>217</v>
      </c>
      <c r="C158" s="1">
        <v>1</v>
      </c>
      <c r="D158" s="1">
        <v>176.1925</v>
      </c>
      <c r="E158" s="1">
        <v>4.2320000000000003E-2</v>
      </c>
      <c r="F158" s="1">
        <v>7.4565000000000001</v>
      </c>
      <c r="G158" s="1">
        <v>158.80000000000001</v>
      </c>
      <c r="H158" s="1">
        <v>162.19999999999999</v>
      </c>
      <c r="I158" s="1">
        <v>163.9</v>
      </c>
      <c r="J158" s="1">
        <v>168.5</v>
      </c>
      <c r="K158" s="1">
        <v>171.2</v>
      </c>
      <c r="L158" s="1">
        <v>176.2</v>
      </c>
      <c r="M158" s="1">
        <v>181.2</v>
      </c>
      <c r="N158" s="1">
        <v>183.9</v>
      </c>
      <c r="O158" s="1">
        <v>188.5</v>
      </c>
      <c r="P158" s="1">
        <v>190.2</v>
      </c>
      <c r="Q158" s="1">
        <v>193.5</v>
      </c>
    </row>
    <row r="159" spans="1:17" x14ac:dyDescent="0.35">
      <c r="A159" s="1" t="s">
        <v>195</v>
      </c>
      <c r="B159" s="1">
        <v>218</v>
      </c>
      <c r="C159" s="1">
        <v>1</v>
      </c>
      <c r="D159" s="1">
        <v>176.23679999999999</v>
      </c>
      <c r="E159" s="1">
        <v>4.2220000000000001E-2</v>
      </c>
      <c r="F159" s="1">
        <v>7.4406999999999996</v>
      </c>
      <c r="G159" s="1">
        <v>158.9</v>
      </c>
      <c r="H159" s="1">
        <v>162.19999999999999</v>
      </c>
      <c r="I159" s="1">
        <v>164</v>
      </c>
      <c r="J159" s="1">
        <v>168.5</v>
      </c>
      <c r="K159" s="1">
        <v>171.2</v>
      </c>
      <c r="L159" s="1">
        <v>176.2</v>
      </c>
      <c r="M159" s="1">
        <v>181.3</v>
      </c>
      <c r="N159" s="1">
        <v>184</v>
      </c>
      <c r="O159" s="1">
        <v>188.5</v>
      </c>
      <c r="P159" s="1">
        <v>190.2</v>
      </c>
      <c r="Q159" s="1">
        <v>193.5</v>
      </c>
    </row>
    <row r="160" spans="1:17" x14ac:dyDescent="0.35">
      <c r="A160" s="1" t="s">
        <v>196</v>
      </c>
      <c r="B160" s="1">
        <v>219</v>
      </c>
      <c r="C160" s="1">
        <v>1</v>
      </c>
      <c r="D160" s="1">
        <v>176.27789999999999</v>
      </c>
      <c r="E160" s="1">
        <v>4.2130000000000001E-2</v>
      </c>
      <c r="F160" s="1">
        <v>7.4265999999999996</v>
      </c>
      <c r="G160" s="1">
        <v>159</v>
      </c>
      <c r="H160" s="1">
        <v>162.30000000000001</v>
      </c>
      <c r="I160" s="1">
        <v>164.1</v>
      </c>
      <c r="J160" s="1">
        <v>168.6</v>
      </c>
      <c r="K160" s="1">
        <v>171.3</v>
      </c>
      <c r="L160" s="1">
        <v>176.3</v>
      </c>
      <c r="M160" s="1">
        <v>181.3</v>
      </c>
      <c r="N160" s="1">
        <v>184</v>
      </c>
      <c r="O160" s="1">
        <v>188.5</v>
      </c>
      <c r="P160" s="1">
        <v>190.3</v>
      </c>
      <c r="Q160" s="1">
        <v>193.6</v>
      </c>
    </row>
    <row r="161" spans="1:17" x14ac:dyDescent="0.35">
      <c r="A161" s="1" t="s">
        <v>197</v>
      </c>
      <c r="B161" s="1">
        <v>220</v>
      </c>
      <c r="C161" s="1">
        <v>1</v>
      </c>
      <c r="D161" s="1">
        <v>176.31620000000001</v>
      </c>
      <c r="E161" s="1">
        <v>4.2040000000000001E-2</v>
      </c>
      <c r="F161" s="1">
        <v>7.4123000000000001</v>
      </c>
      <c r="G161" s="1">
        <v>159.1</v>
      </c>
      <c r="H161" s="1">
        <v>162.4</v>
      </c>
      <c r="I161" s="1">
        <v>164.1</v>
      </c>
      <c r="J161" s="1">
        <v>168.6</v>
      </c>
      <c r="K161" s="1">
        <v>171.3</v>
      </c>
      <c r="L161" s="1">
        <v>176.3</v>
      </c>
      <c r="M161" s="1">
        <v>181.3</v>
      </c>
      <c r="N161" s="1">
        <v>184</v>
      </c>
      <c r="O161" s="1">
        <v>188.5</v>
      </c>
      <c r="P161" s="1">
        <v>190.3</v>
      </c>
      <c r="Q161" s="1">
        <v>193.6</v>
      </c>
    </row>
    <row r="162" spans="1:17" x14ac:dyDescent="0.35">
      <c r="A162" s="1" t="s">
        <v>198</v>
      </c>
      <c r="B162" s="1">
        <v>221</v>
      </c>
      <c r="C162" s="1">
        <v>1</v>
      </c>
      <c r="D162" s="1">
        <v>176.3518</v>
      </c>
      <c r="E162" s="1">
        <v>4.1950000000000001E-2</v>
      </c>
      <c r="F162" s="1">
        <v>7.3979999999999997</v>
      </c>
      <c r="G162" s="1">
        <v>159.1</v>
      </c>
      <c r="H162" s="1">
        <v>162.4</v>
      </c>
      <c r="I162" s="1">
        <v>164.2</v>
      </c>
      <c r="J162" s="1">
        <v>168.7</v>
      </c>
      <c r="K162" s="1">
        <v>171.4</v>
      </c>
      <c r="L162" s="1">
        <v>176.4</v>
      </c>
      <c r="M162" s="1">
        <v>181.4</v>
      </c>
      <c r="N162" s="1">
        <v>184</v>
      </c>
      <c r="O162" s="1">
        <v>188.5</v>
      </c>
      <c r="P162" s="1">
        <v>190.3</v>
      </c>
      <c r="Q162" s="1">
        <v>193.6</v>
      </c>
    </row>
    <row r="163" spans="1:17" x14ac:dyDescent="0.35">
      <c r="A163" s="1" t="s">
        <v>199</v>
      </c>
      <c r="B163" s="1">
        <v>222</v>
      </c>
      <c r="C163" s="1">
        <v>1</v>
      </c>
      <c r="D163" s="1">
        <v>176.38509999999999</v>
      </c>
      <c r="E163" s="1">
        <v>4.1849999999999998E-2</v>
      </c>
      <c r="F163" s="1">
        <v>7.3817000000000004</v>
      </c>
      <c r="G163" s="1">
        <v>159.19999999999999</v>
      </c>
      <c r="H163" s="1">
        <v>162.5</v>
      </c>
      <c r="I163" s="1">
        <v>164.2</v>
      </c>
      <c r="J163" s="1">
        <v>168.7</v>
      </c>
      <c r="K163" s="1">
        <v>171.4</v>
      </c>
      <c r="L163" s="1">
        <v>176.4</v>
      </c>
      <c r="M163" s="1">
        <v>181.4</v>
      </c>
      <c r="N163" s="1">
        <v>184</v>
      </c>
      <c r="O163" s="1">
        <v>188.5</v>
      </c>
      <c r="P163" s="1">
        <v>190.3</v>
      </c>
      <c r="Q163" s="1">
        <v>193.6</v>
      </c>
    </row>
    <row r="164" spans="1:17" x14ac:dyDescent="0.35">
      <c r="A164" s="1" t="s">
        <v>200</v>
      </c>
      <c r="B164" s="1">
        <v>223</v>
      </c>
      <c r="C164" s="1">
        <v>1</v>
      </c>
      <c r="D164" s="1">
        <v>176.4162</v>
      </c>
      <c r="E164" s="1">
        <v>4.1770000000000002E-2</v>
      </c>
      <c r="F164" s="1">
        <v>7.3689</v>
      </c>
      <c r="G164" s="1">
        <v>159.30000000000001</v>
      </c>
      <c r="H164" s="1">
        <v>162.6</v>
      </c>
      <c r="I164" s="1">
        <v>164.3</v>
      </c>
      <c r="J164" s="1">
        <v>168.8</v>
      </c>
      <c r="K164" s="1">
        <v>171.4</v>
      </c>
      <c r="L164" s="1">
        <v>176.4</v>
      </c>
      <c r="M164" s="1">
        <v>181.4</v>
      </c>
      <c r="N164" s="1">
        <v>184.1</v>
      </c>
      <c r="O164" s="1">
        <v>188.5</v>
      </c>
      <c r="P164" s="1">
        <v>190.3</v>
      </c>
      <c r="Q164" s="1">
        <v>193.6</v>
      </c>
    </row>
    <row r="165" spans="1:17" x14ac:dyDescent="0.35">
      <c r="A165" s="1" t="s">
        <v>201</v>
      </c>
      <c r="B165" s="1">
        <v>224</v>
      </c>
      <c r="C165" s="1">
        <v>1</v>
      </c>
      <c r="D165" s="1">
        <v>176.4453</v>
      </c>
      <c r="E165" s="1">
        <v>4.1680000000000002E-2</v>
      </c>
      <c r="F165" s="1">
        <v>7.3541999999999996</v>
      </c>
      <c r="G165" s="1">
        <v>159.30000000000001</v>
      </c>
      <c r="H165" s="1">
        <v>162.6</v>
      </c>
      <c r="I165" s="1">
        <v>164.3</v>
      </c>
      <c r="J165" s="1">
        <v>168.8</v>
      </c>
      <c r="K165" s="1">
        <v>171.5</v>
      </c>
      <c r="L165" s="1">
        <v>176.4</v>
      </c>
      <c r="M165" s="1">
        <v>181.4</v>
      </c>
      <c r="N165" s="1">
        <v>184.1</v>
      </c>
      <c r="O165" s="1">
        <v>188.5</v>
      </c>
      <c r="P165" s="1">
        <v>190.3</v>
      </c>
      <c r="Q165" s="1">
        <v>193.6</v>
      </c>
    </row>
    <row r="166" spans="1:17" x14ac:dyDescent="0.35">
      <c r="A166" s="1" t="s">
        <v>202</v>
      </c>
      <c r="B166" s="1">
        <v>225</v>
      </c>
      <c r="C166" s="1">
        <v>1</v>
      </c>
      <c r="D166" s="1">
        <v>176.47239999999999</v>
      </c>
      <c r="E166" s="1">
        <v>4.1590000000000002E-2</v>
      </c>
      <c r="F166" s="1">
        <v>7.3395000000000001</v>
      </c>
      <c r="G166" s="1">
        <v>159.4</v>
      </c>
      <c r="H166" s="1">
        <v>162.69999999999999</v>
      </c>
      <c r="I166" s="1">
        <v>164.4</v>
      </c>
      <c r="J166" s="1">
        <v>168.9</v>
      </c>
      <c r="K166" s="1">
        <v>171.5</v>
      </c>
      <c r="L166" s="1">
        <v>176.5</v>
      </c>
      <c r="M166" s="1">
        <v>181.4</v>
      </c>
      <c r="N166" s="1">
        <v>184.1</v>
      </c>
      <c r="O166" s="1">
        <v>188.5</v>
      </c>
      <c r="P166" s="1">
        <v>190.3</v>
      </c>
      <c r="Q166" s="1">
        <v>193.5</v>
      </c>
    </row>
    <row r="167" spans="1:17" x14ac:dyDescent="0.35">
      <c r="A167" s="1" t="s">
        <v>203</v>
      </c>
      <c r="B167" s="1">
        <v>226</v>
      </c>
      <c r="C167" s="1">
        <v>1</v>
      </c>
      <c r="D167" s="1">
        <v>176.49760000000001</v>
      </c>
      <c r="E167" s="1">
        <v>4.1500000000000002E-2</v>
      </c>
      <c r="F167" s="1">
        <v>7.3247</v>
      </c>
      <c r="G167" s="1">
        <v>159.5</v>
      </c>
      <c r="H167" s="1">
        <v>162.69999999999999</v>
      </c>
      <c r="I167" s="1">
        <v>164.5</v>
      </c>
      <c r="J167" s="1">
        <v>168.9</v>
      </c>
      <c r="K167" s="1">
        <v>171.6</v>
      </c>
      <c r="L167" s="1">
        <v>176.5</v>
      </c>
      <c r="M167" s="1">
        <v>181.4</v>
      </c>
      <c r="N167" s="1">
        <v>184.1</v>
      </c>
      <c r="O167" s="1">
        <v>188.5</v>
      </c>
      <c r="P167" s="1">
        <v>190.3</v>
      </c>
      <c r="Q167" s="1">
        <v>193.5</v>
      </c>
    </row>
    <row r="168" spans="1:17" x14ac:dyDescent="0.35">
      <c r="A168" s="1" t="s">
        <v>204</v>
      </c>
      <c r="B168" s="1">
        <v>227</v>
      </c>
      <c r="C168" s="1">
        <v>1</v>
      </c>
      <c r="D168" s="1">
        <v>176.52109999999999</v>
      </c>
      <c r="E168" s="1">
        <v>4.1419999999999998E-2</v>
      </c>
      <c r="F168" s="1">
        <v>7.3114999999999997</v>
      </c>
      <c r="G168" s="1">
        <v>159.5</v>
      </c>
      <c r="H168" s="1">
        <v>162.80000000000001</v>
      </c>
      <c r="I168" s="1">
        <v>164.5</v>
      </c>
      <c r="J168" s="1">
        <v>168.9</v>
      </c>
      <c r="K168" s="1">
        <v>171.6</v>
      </c>
      <c r="L168" s="1">
        <v>176.5</v>
      </c>
      <c r="M168" s="1">
        <v>181.5</v>
      </c>
      <c r="N168" s="1">
        <v>184.1</v>
      </c>
      <c r="O168" s="1">
        <v>188.5</v>
      </c>
      <c r="P168" s="1">
        <v>190.3</v>
      </c>
      <c r="Q168" s="1">
        <v>193.5</v>
      </c>
    </row>
    <row r="169" spans="1:17" x14ac:dyDescent="0.35">
      <c r="A169" s="1" t="s">
        <v>205</v>
      </c>
      <c r="B169" s="1">
        <v>228</v>
      </c>
      <c r="C169" s="1">
        <v>1</v>
      </c>
      <c r="D169" s="1">
        <v>176.54320000000001</v>
      </c>
      <c r="E169" s="1">
        <v>4.1340000000000002E-2</v>
      </c>
      <c r="F169" s="1">
        <v>7.2983000000000002</v>
      </c>
      <c r="G169" s="1">
        <v>159.6</v>
      </c>
      <c r="H169" s="1">
        <v>162.80000000000001</v>
      </c>
      <c r="I169" s="1">
        <v>164.5</v>
      </c>
      <c r="J169" s="1">
        <v>169</v>
      </c>
      <c r="K169" s="1">
        <v>171.6</v>
      </c>
      <c r="L169" s="1">
        <v>176.5</v>
      </c>
      <c r="M169" s="1">
        <v>181.5</v>
      </c>
      <c r="N169" s="1">
        <v>184.1</v>
      </c>
      <c r="O169" s="1">
        <v>188.5</v>
      </c>
      <c r="P169" s="1">
        <v>190.3</v>
      </c>
      <c r="Q169" s="1">
        <v>193.5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4EC278-FF3A-49AF-8195-C17ADE02DA27}">
  <dimension ref="A1:Q169"/>
  <sheetViews>
    <sheetView showGridLines="0" workbookViewId="0">
      <selection activeCell="A149" sqref="A149:Q169"/>
    </sheetView>
  </sheetViews>
  <sheetFormatPr baseColWidth="10" defaultRowHeight="14.5" x14ac:dyDescent="0.35"/>
  <cols>
    <col min="1" max="1" width="16.6328125" style="1" bestFit="1" customWidth="1"/>
    <col min="2" max="2" width="6.1796875" style="1" bestFit="1" customWidth="1"/>
    <col min="3" max="3" width="1.81640625" style="1" bestFit="1" customWidth="1"/>
    <col min="4" max="4" width="8.81640625" style="1" bestFit="1" customWidth="1"/>
    <col min="5" max="5" width="7.81640625" style="1" bestFit="1" customWidth="1"/>
    <col min="6" max="6" width="6.81640625" style="1" bestFit="1" customWidth="1"/>
    <col min="7" max="17" width="5.81640625" style="1" bestFit="1" customWidth="1"/>
  </cols>
  <sheetData>
    <row r="1" spans="1:17" x14ac:dyDescent="0.35">
      <c r="A1" s="19" t="s">
        <v>26</v>
      </c>
      <c r="B1" s="19" t="s">
        <v>7</v>
      </c>
      <c r="C1" s="19" t="s">
        <v>27</v>
      </c>
      <c r="D1" s="19" t="s">
        <v>28</v>
      </c>
      <c r="E1" s="19" t="s">
        <v>29</v>
      </c>
      <c r="F1" s="19" t="s">
        <v>30</v>
      </c>
      <c r="G1" s="19" t="s">
        <v>31</v>
      </c>
      <c r="H1" s="19" t="s">
        <v>32</v>
      </c>
      <c r="I1" s="19" t="s">
        <v>19</v>
      </c>
      <c r="J1" s="19" t="s">
        <v>20</v>
      </c>
      <c r="K1" s="19" t="s">
        <v>21</v>
      </c>
      <c r="L1" s="19" t="s">
        <v>22</v>
      </c>
      <c r="M1" s="19" t="s">
        <v>23</v>
      </c>
      <c r="N1" s="19" t="s">
        <v>24</v>
      </c>
      <c r="O1" s="19" t="s">
        <v>25</v>
      </c>
      <c r="P1" s="19" t="s">
        <v>33</v>
      </c>
      <c r="Q1" s="19" t="s">
        <v>34</v>
      </c>
    </row>
    <row r="2" spans="1:17" x14ac:dyDescent="0.35">
      <c r="A2" s="1" t="s">
        <v>35</v>
      </c>
      <c r="B2" s="1">
        <v>61</v>
      </c>
      <c r="C2" s="1">
        <v>1</v>
      </c>
      <c r="D2" s="1">
        <v>109.6016</v>
      </c>
      <c r="E2" s="1">
        <v>4.3549999999999998E-2</v>
      </c>
      <c r="F2" s="1">
        <v>4.7731000000000003</v>
      </c>
      <c r="G2" s="1">
        <v>98.5</v>
      </c>
      <c r="H2" s="1">
        <v>100.6</v>
      </c>
      <c r="I2" s="1">
        <v>101.8</v>
      </c>
      <c r="J2" s="1">
        <v>104.7</v>
      </c>
      <c r="K2" s="1">
        <v>106.4</v>
      </c>
      <c r="L2" s="1">
        <v>109.6</v>
      </c>
      <c r="M2" s="1">
        <v>112.8</v>
      </c>
      <c r="N2" s="1">
        <v>114.5</v>
      </c>
      <c r="O2" s="1">
        <v>117.5</v>
      </c>
      <c r="P2" s="1">
        <v>118.6</v>
      </c>
      <c r="Q2" s="1">
        <v>120.7</v>
      </c>
    </row>
    <row r="3" spans="1:17" x14ac:dyDescent="0.35">
      <c r="A3" s="1" t="s">
        <v>36</v>
      </c>
      <c r="B3" s="1">
        <v>62</v>
      </c>
      <c r="C3" s="1">
        <v>1</v>
      </c>
      <c r="D3" s="1">
        <v>110.1258</v>
      </c>
      <c r="E3" s="1">
        <v>4.3639999999999998E-2</v>
      </c>
      <c r="F3" s="1">
        <v>4.8059000000000003</v>
      </c>
      <c r="G3" s="1">
        <v>98.9</v>
      </c>
      <c r="H3" s="1">
        <v>101.1</v>
      </c>
      <c r="I3" s="1">
        <v>102.2</v>
      </c>
      <c r="J3" s="1">
        <v>105.1</v>
      </c>
      <c r="K3" s="1">
        <v>106.9</v>
      </c>
      <c r="L3" s="1">
        <v>110.1</v>
      </c>
      <c r="M3" s="1">
        <v>113.4</v>
      </c>
      <c r="N3" s="1">
        <v>115.1</v>
      </c>
      <c r="O3" s="1">
        <v>118</v>
      </c>
      <c r="P3" s="1">
        <v>119.2</v>
      </c>
      <c r="Q3" s="1">
        <v>121.3</v>
      </c>
    </row>
    <row r="4" spans="1:17" x14ac:dyDescent="0.35">
      <c r="A4" s="1" t="s">
        <v>37</v>
      </c>
      <c r="B4" s="1">
        <v>63</v>
      </c>
      <c r="C4" s="1">
        <v>1</v>
      </c>
      <c r="D4" s="1">
        <v>110.6451</v>
      </c>
      <c r="E4" s="1">
        <v>4.3729999999999998E-2</v>
      </c>
      <c r="F4" s="1">
        <v>4.8384999999999998</v>
      </c>
      <c r="G4" s="1">
        <v>99.4</v>
      </c>
      <c r="H4" s="1">
        <v>101.5</v>
      </c>
      <c r="I4" s="1">
        <v>102.7</v>
      </c>
      <c r="J4" s="1">
        <v>105.6</v>
      </c>
      <c r="K4" s="1">
        <v>107.4</v>
      </c>
      <c r="L4" s="1">
        <v>110.6</v>
      </c>
      <c r="M4" s="1">
        <v>113.9</v>
      </c>
      <c r="N4" s="1">
        <v>115.7</v>
      </c>
      <c r="O4" s="1">
        <v>118.6</v>
      </c>
      <c r="P4" s="1">
        <v>119.7</v>
      </c>
      <c r="Q4" s="1">
        <v>121.9</v>
      </c>
    </row>
    <row r="5" spans="1:17" x14ac:dyDescent="0.35">
      <c r="A5" s="1" t="s">
        <v>38</v>
      </c>
      <c r="B5" s="1">
        <v>64</v>
      </c>
      <c r="C5" s="1">
        <v>1</v>
      </c>
      <c r="D5" s="1">
        <v>111.1596</v>
      </c>
      <c r="E5" s="1">
        <v>4.3819999999999998E-2</v>
      </c>
      <c r="F5" s="1">
        <v>4.8710000000000004</v>
      </c>
      <c r="G5" s="1">
        <v>99.8</v>
      </c>
      <c r="H5" s="1">
        <v>102</v>
      </c>
      <c r="I5" s="1">
        <v>103.1</v>
      </c>
      <c r="J5" s="1">
        <v>106.1</v>
      </c>
      <c r="K5" s="1">
        <v>107.9</v>
      </c>
      <c r="L5" s="1">
        <v>111.2</v>
      </c>
      <c r="M5" s="1">
        <v>114.4</v>
      </c>
      <c r="N5" s="1">
        <v>116.2</v>
      </c>
      <c r="O5" s="1">
        <v>119.2</v>
      </c>
      <c r="P5" s="1">
        <v>120.3</v>
      </c>
      <c r="Q5" s="1">
        <v>122.5</v>
      </c>
    </row>
    <row r="6" spans="1:17" x14ac:dyDescent="0.35">
      <c r="A6" s="1" t="s">
        <v>39</v>
      </c>
      <c r="B6" s="1">
        <v>65</v>
      </c>
      <c r="C6" s="1">
        <v>1</v>
      </c>
      <c r="D6" s="1">
        <v>111.6696</v>
      </c>
      <c r="E6" s="1">
        <v>4.3900000000000002E-2</v>
      </c>
      <c r="F6" s="1">
        <v>4.9023000000000003</v>
      </c>
      <c r="G6" s="1">
        <v>100.3</v>
      </c>
      <c r="H6" s="1">
        <v>102.4</v>
      </c>
      <c r="I6" s="1">
        <v>103.6</v>
      </c>
      <c r="J6" s="1">
        <v>106.6</v>
      </c>
      <c r="K6" s="1">
        <v>108.4</v>
      </c>
      <c r="L6" s="1">
        <v>111.7</v>
      </c>
      <c r="M6" s="1">
        <v>115</v>
      </c>
      <c r="N6" s="1">
        <v>116.8</v>
      </c>
      <c r="O6" s="1">
        <v>119.7</v>
      </c>
      <c r="P6" s="1">
        <v>120.9</v>
      </c>
      <c r="Q6" s="1">
        <v>123.1</v>
      </c>
    </row>
    <row r="7" spans="1:17" x14ac:dyDescent="0.35">
      <c r="A7" s="1" t="s">
        <v>40</v>
      </c>
      <c r="B7" s="1">
        <v>66</v>
      </c>
      <c r="C7" s="1">
        <v>1</v>
      </c>
      <c r="D7" s="1">
        <v>112.17529999999999</v>
      </c>
      <c r="E7" s="1">
        <v>4.3990000000000001E-2</v>
      </c>
      <c r="F7" s="1">
        <v>4.9345999999999997</v>
      </c>
      <c r="G7" s="1">
        <v>100.7</v>
      </c>
      <c r="H7" s="1">
        <v>102.9</v>
      </c>
      <c r="I7" s="1">
        <v>104.1</v>
      </c>
      <c r="J7" s="1">
        <v>107.1</v>
      </c>
      <c r="K7" s="1">
        <v>108.8</v>
      </c>
      <c r="L7" s="1">
        <v>112.2</v>
      </c>
      <c r="M7" s="1">
        <v>115.5</v>
      </c>
      <c r="N7" s="1">
        <v>117.3</v>
      </c>
      <c r="O7" s="1">
        <v>120.3</v>
      </c>
      <c r="P7" s="1">
        <v>121.5</v>
      </c>
      <c r="Q7" s="1">
        <v>123.7</v>
      </c>
    </row>
    <row r="8" spans="1:17" x14ac:dyDescent="0.35">
      <c r="A8" s="1" t="s">
        <v>41</v>
      </c>
      <c r="B8" s="1">
        <v>67</v>
      </c>
      <c r="C8" s="1">
        <v>1</v>
      </c>
      <c r="D8" s="1">
        <v>112.6767</v>
      </c>
      <c r="E8" s="1">
        <v>4.4069999999999998E-2</v>
      </c>
      <c r="F8" s="1">
        <v>4.9657</v>
      </c>
      <c r="G8" s="1">
        <v>101.1</v>
      </c>
      <c r="H8" s="1">
        <v>103.3</v>
      </c>
      <c r="I8" s="1">
        <v>104.5</v>
      </c>
      <c r="J8" s="1">
        <v>107.5</v>
      </c>
      <c r="K8" s="1">
        <v>109.3</v>
      </c>
      <c r="L8" s="1">
        <v>112.7</v>
      </c>
      <c r="M8" s="1">
        <v>116</v>
      </c>
      <c r="N8" s="1">
        <v>117.8</v>
      </c>
      <c r="O8" s="1">
        <v>120.8</v>
      </c>
      <c r="P8" s="1">
        <v>122</v>
      </c>
      <c r="Q8" s="1">
        <v>124.2</v>
      </c>
    </row>
    <row r="9" spans="1:17" x14ac:dyDescent="0.35">
      <c r="A9" s="1" t="s">
        <v>42</v>
      </c>
      <c r="B9" s="1">
        <v>68</v>
      </c>
      <c r="C9" s="1">
        <v>1</v>
      </c>
      <c r="D9" s="1">
        <v>113.17400000000001</v>
      </c>
      <c r="E9" s="1">
        <v>4.4150000000000002E-2</v>
      </c>
      <c r="F9" s="1">
        <v>4.9965999999999999</v>
      </c>
      <c r="G9" s="1">
        <v>101.6</v>
      </c>
      <c r="H9" s="1">
        <v>103.8</v>
      </c>
      <c r="I9" s="1">
        <v>105</v>
      </c>
      <c r="J9" s="1">
        <v>108</v>
      </c>
      <c r="K9" s="1">
        <v>109.8</v>
      </c>
      <c r="L9" s="1">
        <v>113.2</v>
      </c>
      <c r="M9" s="1">
        <v>116.5</v>
      </c>
      <c r="N9" s="1">
        <v>118.4</v>
      </c>
      <c r="O9" s="1">
        <v>121.4</v>
      </c>
      <c r="P9" s="1">
        <v>122.6</v>
      </c>
      <c r="Q9" s="1">
        <v>124.8</v>
      </c>
    </row>
    <row r="10" spans="1:17" x14ac:dyDescent="0.35">
      <c r="A10" s="1" t="s">
        <v>43</v>
      </c>
      <c r="B10" s="1">
        <v>69</v>
      </c>
      <c r="C10" s="1">
        <v>1</v>
      </c>
      <c r="D10" s="1">
        <v>113.66719999999999</v>
      </c>
      <c r="E10" s="1">
        <v>4.4229999999999998E-2</v>
      </c>
      <c r="F10" s="1">
        <v>5.0274999999999999</v>
      </c>
      <c r="G10" s="1">
        <v>102</v>
      </c>
      <c r="H10" s="1">
        <v>104.2</v>
      </c>
      <c r="I10" s="1">
        <v>105.4</v>
      </c>
      <c r="J10" s="1">
        <v>108.5</v>
      </c>
      <c r="K10" s="1">
        <v>110.3</v>
      </c>
      <c r="L10" s="1">
        <v>113.7</v>
      </c>
      <c r="M10" s="1">
        <v>117.1</v>
      </c>
      <c r="N10" s="1">
        <v>118.9</v>
      </c>
      <c r="O10" s="1">
        <v>121.9</v>
      </c>
      <c r="P10" s="1">
        <v>123.1</v>
      </c>
      <c r="Q10" s="1">
        <v>125.4</v>
      </c>
    </row>
    <row r="11" spans="1:17" x14ac:dyDescent="0.35">
      <c r="A11" s="1" t="s">
        <v>44</v>
      </c>
      <c r="B11" s="1">
        <v>70</v>
      </c>
      <c r="C11" s="1">
        <v>1</v>
      </c>
      <c r="D11" s="1">
        <v>114.15649999999999</v>
      </c>
      <c r="E11" s="1">
        <v>4.4310000000000002E-2</v>
      </c>
      <c r="F11" s="1">
        <v>5.0583</v>
      </c>
      <c r="G11" s="1">
        <v>102.4</v>
      </c>
      <c r="H11" s="1">
        <v>104.6</v>
      </c>
      <c r="I11" s="1">
        <v>105.8</v>
      </c>
      <c r="J11" s="1">
        <v>108.9</v>
      </c>
      <c r="K11" s="1">
        <v>110.7</v>
      </c>
      <c r="L11" s="1">
        <v>114.2</v>
      </c>
      <c r="M11" s="1">
        <v>117.6</v>
      </c>
      <c r="N11" s="1">
        <v>119.4</v>
      </c>
      <c r="O11" s="1">
        <v>122.5</v>
      </c>
      <c r="P11" s="1">
        <v>123.7</v>
      </c>
      <c r="Q11" s="1">
        <v>125.9</v>
      </c>
    </row>
    <row r="12" spans="1:17" x14ac:dyDescent="0.35">
      <c r="A12" s="1" t="s">
        <v>45</v>
      </c>
      <c r="B12" s="1">
        <v>71</v>
      </c>
      <c r="C12" s="1">
        <v>1</v>
      </c>
      <c r="D12" s="1">
        <v>114.6421</v>
      </c>
      <c r="E12" s="1">
        <v>4.4389999999999999E-2</v>
      </c>
      <c r="F12" s="1">
        <v>5.0890000000000004</v>
      </c>
      <c r="G12" s="1">
        <v>102.8</v>
      </c>
      <c r="H12" s="1">
        <v>105.1</v>
      </c>
      <c r="I12" s="1">
        <v>106.3</v>
      </c>
      <c r="J12" s="1">
        <v>109.4</v>
      </c>
      <c r="K12" s="1">
        <v>111.2</v>
      </c>
      <c r="L12" s="1">
        <v>114.6</v>
      </c>
      <c r="M12" s="1">
        <v>118.1</v>
      </c>
      <c r="N12" s="1">
        <v>119.9</v>
      </c>
      <c r="O12" s="1">
        <v>123</v>
      </c>
      <c r="P12" s="1">
        <v>124.2</v>
      </c>
      <c r="Q12" s="1">
        <v>126.5</v>
      </c>
    </row>
    <row r="13" spans="1:17" x14ac:dyDescent="0.35">
      <c r="A13" s="1" t="s">
        <v>46</v>
      </c>
      <c r="B13" s="1">
        <v>72</v>
      </c>
      <c r="C13" s="1">
        <v>1</v>
      </c>
      <c r="D13" s="1">
        <v>115.12439999999999</v>
      </c>
      <c r="E13" s="1">
        <v>4.4470000000000003E-2</v>
      </c>
      <c r="F13" s="1">
        <v>5.1196000000000002</v>
      </c>
      <c r="G13" s="1">
        <v>103.2</v>
      </c>
      <c r="H13" s="1">
        <v>105.5</v>
      </c>
      <c r="I13" s="1">
        <v>106.7</v>
      </c>
      <c r="J13" s="1">
        <v>109.8</v>
      </c>
      <c r="K13" s="1">
        <v>111.7</v>
      </c>
      <c r="L13" s="1">
        <v>115.1</v>
      </c>
      <c r="M13" s="1">
        <v>118.6</v>
      </c>
      <c r="N13" s="1">
        <v>120.4</v>
      </c>
      <c r="O13" s="1">
        <v>123.5</v>
      </c>
      <c r="P13" s="1">
        <v>124.8</v>
      </c>
      <c r="Q13" s="1">
        <v>127</v>
      </c>
    </row>
    <row r="14" spans="1:17" x14ac:dyDescent="0.35">
      <c r="A14" s="1" t="s">
        <v>47</v>
      </c>
      <c r="B14" s="1">
        <v>73</v>
      </c>
      <c r="C14" s="1">
        <v>1</v>
      </c>
      <c r="D14" s="1">
        <v>115.6039</v>
      </c>
      <c r="E14" s="1">
        <v>4.4540000000000003E-2</v>
      </c>
      <c r="F14" s="1">
        <v>5.149</v>
      </c>
      <c r="G14" s="1">
        <v>103.6</v>
      </c>
      <c r="H14" s="1">
        <v>105.9</v>
      </c>
      <c r="I14" s="1">
        <v>107.1</v>
      </c>
      <c r="J14" s="1">
        <v>110.3</v>
      </c>
      <c r="K14" s="1">
        <v>112.1</v>
      </c>
      <c r="L14" s="1">
        <v>115.6</v>
      </c>
      <c r="M14" s="1">
        <v>119.1</v>
      </c>
      <c r="N14" s="1">
        <v>120.9</v>
      </c>
      <c r="O14" s="1">
        <v>124.1</v>
      </c>
      <c r="P14" s="1">
        <v>125.3</v>
      </c>
      <c r="Q14" s="1">
        <v>127.6</v>
      </c>
    </row>
    <row r="15" spans="1:17" x14ac:dyDescent="0.35">
      <c r="A15" s="1" t="s">
        <v>48</v>
      </c>
      <c r="B15" s="1">
        <v>74</v>
      </c>
      <c r="C15" s="1">
        <v>1</v>
      </c>
      <c r="D15" s="1">
        <v>116.0812</v>
      </c>
      <c r="E15" s="1">
        <v>4.4609999999999997E-2</v>
      </c>
      <c r="F15" s="1">
        <v>5.1783999999999999</v>
      </c>
      <c r="G15" s="1">
        <v>104</v>
      </c>
      <c r="H15" s="1">
        <v>106.3</v>
      </c>
      <c r="I15" s="1">
        <v>107.6</v>
      </c>
      <c r="J15" s="1">
        <v>110.7</v>
      </c>
      <c r="K15" s="1">
        <v>112.6</v>
      </c>
      <c r="L15" s="1">
        <v>116.1</v>
      </c>
      <c r="M15" s="1">
        <v>119.6</v>
      </c>
      <c r="N15" s="1">
        <v>121.4</v>
      </c>
      <c r="O15" s="1">
        <v>124.6</v>
      </c>
      <c r="P15" s="1">
        <v>125.8</v>
      </c>
      <c r="Q15" s="1">
        <v>128.1</v>
      </c>
    </row>
    <row r="16" spans="1:17" x14ac:dyDescent="0.35">
      <c r="A16" s="1" t="s">
        <v>49</v>
      </c>
      <c r="B16" s="1">
        <v>75</v>
      </c>
      <c r="C16" s="1">
        <v>1</v>
      </c>
      <c r="D16" s="1">
        <v>116.55880000000001</v>
      </c>
      <c r="E16" s="1">
        <v>4.4690000000000001E-2</v>
      </c>
      <c r="F16" s="1">
        <v>5.2088999999999999</v>
      </c>
      <c r="G16" s="1">
        <v>104.4</v>
      </c>
      <c r="H16" s="1">
        <v>106.8</v>
      </c>
      <c r="I16" s="1">
        <v>108</v>
      </c>
      <c r="J16" s="1">
        <v>111.2</v>
      </c>
      <c r="K16" s="1">
        <v>113</v>
      </c>
      <c r="L16" s="1">
        <v>116.6</v>
      </c>
      <c r="M16" s="1">
        <v>120.1</v>
      </c>
      <c r="N16" s="1">
        <v>122</v>
      </c>
      <c r="O16" s="1">
        <v>125.1</v>
      </c>
      <c r="P16" s="1">
        <v>126.4</v>
      </c>
      <c r="Q16" s="1">
        <v>128.69999999999999</v>
      </c>
    </row>
    <row r="17" spans="1:17" x14ac:dyDescent="0.35">
      <c r="A17" s="1" t="s">
        <v>50</v>
      </c>
      <c r="B17" s="1">
        <v>76</v>
      </c>
      <c r="C17" s="1">
        <v>1</v>
      </c>
      <c r="D17" s="1">
        <v>117.0311</v>
      </c>
      <c r="E17" s="1">
        <v>4.4749999999999998E-2</v>
      </c>
      <c r="F17" s="1">
        <v>5.2370999999999999</v>
      </c>
      <c r="G17" s="1">
        <v>104.8</v>
      </c>
      <c r="H17" s="1">
        <v>107.2</v>
      </c>
      <c r="I17" s="1">
        <v>108.4</v>
      </c>
      <c r="J17" s="1">
        <v>111.6</v>
      </c>
      <c r="K17" s="1">
        <v>113.5</v>
      </c>
      <c r="L17" s="1">
        <v>117</v>
      </c>
      <c r="M17" s="1">
        <v>120.6</v>
      </c>
      <c r="N17" s="1">
        <v>122.5</v>
      </c>
      <c r="O17" s="1">
        <v>125.6</v>
      </c>
      <c r="P17" s="1">
        <v>126.9</v>
      </c>
      <c r="Q17" s="1">
        <v>129.19999999999999</v>
      </c>
    </row>
    <row r="18" spans="1:17" x14ac:dyDescent="0.35">
      <c r="A18" s="1" t="s">
        <v>51</v>
      </c>
      <c r="B18" s="1">
        <v>77</v>
      </c>
      <c r="C18" s="1">
        <v>1</v>
      </c>
      <c r="D18" s="1">
        <v>117.5044</v>
      </c>
      <c r="E18" s="1">
        <v>4.4819999999999999E-2</v>
      </c>
      <c r="F18" s="1">
        <v>5.2664999999999997</v>
      </c>
      <c r="G18" s="1">
        <v>105.3</v>
      </c>
      <c r="H18" s="1">
        <v>107.6</v>
      </c>
      <c r="I18" s="1">
        <v>108.8</v>
      </c>
      <c r="J18" s="1">
        <v>112</v>
      </c>
      <c r="K18" s="1">
        <v>114</v>
      </c>
      <c r="L18" s="1">
        <v>117.5</v>
      </c>
      <c r="M18" s="1">
        <v>121.1</v>
      </c>
      <c r="N18" s="1">
        <v>123</v>
      </c>
      <c r="O18" s="1">
        <v>126.2</v>
      </c>
      <c r="P18" s="1">
        <v>127.4</v>
      </c>
      <c r="Q18" s="1">
        <v>129.80000000000001</v>
      </c>
    </row>
    <row r="19" spans="1:17" x14ac:dyDescent="0.35">
      <c r="A19" s="1" t="s">
        <v>52</v>
      </c>
      <c r="B19" s="1">
        <v>78</v>
      </c>
      <c r="C19" s="1">
        <v>1</v>
      </c>
      <c r="D19" s="1">
        <v>117.9769</v>
      </c>
      <c r="E19" s="1">
        <v>4.4889999999999999E-2</v>
      </c>
      <c r="F19" s="1">
        <v>5.2960000000000003</v>
      </c>
      <c r="G19" s="1">
        <v>105.7</v>
      </c>
      <c r="H19" s="1">
        <v>108</v>
      </c>
      <c r="I19" s="1">
        <v>109.3</v>
      </c>
      <c r="J19" s="1">
        <v>112.5</v>
      </c>
      <c r="K19" s="1">
        <v>114.4</v>
      </c>
      <c r="L19" s="1">
        <v>118</v>
      </c>
      <c r="M19" s="1">
        <v>121.5</v>
      </c>
      <c r="N19" s="1">
        <v>123.5</v>
      </c>
      <c r="O19" s="1">
        <v>126.7</v>
      </c>
      <c r="P19" s="1">
        <v>127.9</v>
      </c>
      <c r="Q19" s="1">
        <v>130.30000000000001</v>
      </c>
    </row>
    <row r="20" spans="1:17" x14ac:dyDescent="0.35">
      <c r="A20" s="1" t="s">
        <v>53</v>
      </c>
      <c r="B20" s="1">
        <v>79</v>
      </c>
      <c r="C20" s="1">
        <v>1</v>
      </c>
      <c r="D20" s="1">
        <v>118.44889999999999</v>
      </c>
      <c r="E20" s="1">
        <v>4.4949999999999997E-2</v>
      </c>
      <c r="F20" s="1">
        <v>5.3243</v>
      </c>
      <c r="G20" s="1">
        <v>106.1</v>
      </c>
      <c r="H20" s="1">
        <v>108.4</v>
      </c>
      <c r="I20" s="1">
        <v>109.7</v>
      </c>
      <c r="J20" s="1">
        <v>112.9</v>
      </c>
      <c r="K20" s="1">
        <v>114.9</v>
      </c>
      <c r="L20" s="1">
        <v>118.4</v>
      </c>
      <c r="M20" s="1">
        <v>122</v>
      </c>
      <c r="N20" s="1">
        <v>124</v>
      </c>
      <c r="O20" s="1">
        <v>127.2</v>
      </c>
      <c r="P20" s="1">
        <v>128.5</v>
      </c>
      <c r="Q20" s="1">
        <v>130.80000000000001</v>
      </c>
    </row>
    <row r="21" spans="1:17" x14ac:dyDescent="0.35">
      <c r="A21" s="1" t="s">
        <v>54</v>
      </c>
      <c r="B21" s="1">
        <v>80</v>
      </c>
      <c r="C21" s="1">
        <v>1</v>
      </c>
      <c r="D21" s="1">
        <v>118.9208</v>
      </c>
      <c r="E21" s="1">
        <v>4.5019999999999998E-2</v>
      </c>
      <c r="F21" s="1">
        <v>5.3537999999999997</v>
      </c>
      <c r="G21" s="1">
        <v>106.5</v>
      </c>
      <c r="H21" s="1">
        <v>108.9</v>
      </c>
      <c r="I21" s="1">
        <v>110.1</v>
      </c>
      <c r="J21" s="1">
        <v>113.4</v>
      </c>
      <c r="K21" s="1">
        <v>115.3</v>
      </c>
      <c r="L21" s="1">
        <v>118.9</v>
      </c>
      <c r="M21" s="1">
        <v>122.5</v>
      </c>
      <c r="N21" s="1">
        <v>124.5</v>
      </c>
      <c r="O21" s="1">
        <v>127.7</v>
      </c>
      <c r="P21" s="1">
        <v>129</v>
      </c>
      <c r="Q21" s="1">
        <v>131.4</v>
      </c>
    </row>
    <row r="22" spans="1:17" x14ac:dyDescent="0.35">
      <c r="A22" s="1" t="s">
        <v>55</v>
      </c>
      <c r="B22" s="1">
        <v>81</v>
      </c>
      <c r="C22" s="1">
        <v>1</v>
      </c>
      <c r="D22" s="1">
        <v>119.3926</v>
      </c>
      <c r="E22" s="1">
        <v>4.5080000000000002E-2</v>
      </c>
      <c r="F22" s="1">
        <v>5.3822000000000001</v>
      </c>
      <c r="G22" s="1">
        <v>106.9</v>
      </c>
      <c r="H22" s="1">
        <v>109.3</v>
      </c>
      <c r="I22" s="1">
        <v>110.5</v>
      </c>
      <c r="J22" s="1">
        <v>113.8</v>
      </c>
      <c r="K22" s="1">
        <v>115.8</v>
      </c>
      <c r="L22" s="1">
        <v>119.4</v>
      </c>
      <c r="M22" s="1">
        <v>123</v>
      </c>
      <c r="N22" s="1">
        <v>125</v>
      </c>
      <c r="O22" s="1">
        <v>128.19999999999999</v>
      </c>
      <c r="P22" s="1">
        <v>129.5</v>
      </c>
      <c r="Q22" s="1">
        <v>131.9</v>
      </c>
    </row>
    <row r="23" spans="1:17" x14ac:dyDescent="0.35">
      <c r="A23" s="1" t="s">
        <v>56</v>
      </c>
      <c r="B23" s="1">
        <v>82</v>
      </c>
      <c r="C23" s="1">
        <v>1</v>
      </c>
      <c r="D23" s="1">
        <v>119.8648</v>
      </c>
      <c r="E23" s="1">
        <v>4.514E-2</v>
      </c>
      <c r="F23" s="1">
        <v>5.4107000000000003</v>
      </c>
      <c r="G23" s="1">
        <v>107.3</v>
      </c>
      <c r="H23" s="1">
        <v>109.7</v>
      </c>
      <c r="I23" s="1">
        <v>111</v>
      </c>
      <c r="J23" s="1">
        <v>114.3</v>
      </c>
      <c r="K23" s="1">
        <v>116.2</v>
      </c>
      <c r="L23" s="1">
        <v>119.9</v>
      </c>
      <c r="M23" s="1">
        <v>123.5</v>
      </c>
      <c r="N23" s="1">
        <v>125.5</v>
      </c>
      <c r="O23" s="1">
        <v>128.80000000000001</v>
      </c>
      <c r="P23" s="1">
        <v>130</v>
      </c>
      <c r="Q23" s="1">
        <v>132.5</v>
      </c>
    </row>
    <row r="24" spans="1:17" x14ac:dyDescent="0.35">
      <c r="A24" s="1" t="s">
        <v>57</v>
      </c>
      <c r="B24" s="1">
        <v>83</v>
      </c>
      <c r="C24" s="1">
        <v>1</v>
      </c>
      <c r="D24" s="1">
        <v>120.3374</v>
      </c>
      <c r="E24" s="1">
        <v>4.5199999999999997E-2</v>
      </c>
      <c r="F24" s="1">
        <v>5.4393000000000002</v>
      </c>
      <c r="G24" s="1">
        <v>107.7</v>
      </c>
      <c r="H24" s="1">
        <v>110.1</v>
      </c>
      <c r="I24" s="1">
        <v>111.4</v>
      </c>
      <c r="J24" s="1">
        <v>114.7</v>
      </c>
      <c r="K24" s="1">
        <v>116.7</v>
      </c>
      <c r="L24" s="1">
        <v>120.3</v>
      </c>
      <c r="M24" s="1">
        <v>124</v>
      </c>
      <c r="N24" s="1">
        <v>126</v>
      </c>
      <c r="O24" s="1">
        <v>129.30000000000001</v>
      </c>
      <c r="P24" s="1">
        <v>130.6</v>
      </c>
      <c r="Q24" s="1">
        <v>133</v>
      </c>
    </row>
    <row r="25" spans="1:17" x14ac:dyDescent="0.35">
      <c r="A25" s="1" t="s">
        <v>58</v>
      </c>
      <c r="B25" s="1">
        <v>84</v>
      </c>
      <c r="C25" s="1">
        <v>1</v>
      </c>
      <c r="D25" s="1">
        <v>120.8105</v>
      </c>
      <c r="E25" s="1">
        <v>4.5249999999999999E-2</v>
      </c>
      <c r="F25" s="1">
        <v>5.4667000000000003</v>
      </c>
      <c r="G25" s="1">
        <v>108.1</v>
      </c>
      <c r="H25" s="1">
        <v>110.5</v>
      </c>
      <c r="I25" s="1">
        <v>111.8</v>
      </c>
      <c r="J25" s="1">
        <v>115.1</v>
      </c>
      <c r="K25" s="1">
        <v>117.1</v>
      </c>
      <c r="L25" s="1">
        <v>120.8</v>
      </c>
      <c r="M25" s="1">
        <v>124.5</v>
      </c>
      <c r="N25" s="1">
        <v>126.5</v>
      </c>
      <c r="O25" s="1">
        <v>129.80000000000001</v>
      </c>
      <c r="P25" s="1">
        <v>131.1</v>
      </c>
      <c r="Q25" s="1">
        <v>133.5</v>
      </c>
    </row>
    <row r="26" spans="1:17" x14ac:dyDescent="0.35">
      <c r="A26" s="1" t="s">
        <v>59</v>
      </c>
      <c r="B26" s="1">
        <v>85</v>
      </c>
      <c r="C26" s="1">
        <v>1</v>
      </c>
      <c r="D26" s="1">
        <v>121.2843</v>
      </c>
      <c r="E26" s="1">
        <v>4.5310000000000003E-2</v>
      </c>
      <c r="F26" s="1">
        <v>5.4943999999999997</v>
      </c>
      <c r="G26" s="1">
        <v>108.5</v>
      </c>
      <c r="H26" s="1">
        <v>110.9</v>
      </c>
      <c r="I26" s="1">
        <v>112.2</v>
      </c>
      <c r="J26" s="1">
        <v>115.6</v>
      </c>
      <c r="K26" s="1">
        <v>117.6</v>
      </c>
      <c r="L26" s="1">
        <v>121.3</v>
      </c>
      <c r="M26" s="1">
        <v>125</v>
      </c>
      <c r="N26" s="1">
        <v>127</v>
      </c>
      <c r="O26" s="1">
        <v>130.30000000000001</v>
      </c>
      <c r="P26" s="1">
        <v>131.6</v>
      </c>
      <c r="Q26" s="1">
        <v>134.1</v>
      </c>
    </row>
    <row r="27" spans="1:17" x14ac:dyDescent="0.35">
      <c r="A27" s="1" t="s">
        <v>60</v>
      </c>
      <c r="B27" s="1">
        <v>86</v>
      </c>
      <c r="C27" s="1">
        <v>1</v>
      </c>
      <c r="D27" s="1">
        <v>121.7587</v>
      </c>
      <c r="E27" s="1">
        <v>4.5359999999999998E-2</v>
      </c>
      <c r="F27" s="1">
        <v>5.5229999999999997</v>
      </c>
      <c r="G27" s="1">
        <v>108.9</v>
      </c>
      <c r="H27" s="1">
        <v>111.4</v>
      </c>
      <c r="I27" s="1">
        <v>112.7</v>
      </c>
      <c r="J27" s="1">
        <v>116</v>
      </c>
      <c r="K27" s="1">
        <v>118</v>
      </c>
      <c r="L27" s="1">
        <v>121.8</v>
      </c>
      <c r="M27" s="1">
        <v>125.5</v>
      </c>
      <c r="N27" s="1">
        <v>127.5</v>
      </c>
      <c r="O27" s="1">
        <v>130.80000000000001</v>
      </c>
      <c r="P27" s="1">
        <v>132.1</v>
      </c>
      <c r="Q27" s="1">
        <v>134.6</v>
      </c>
    </row>
    <row r="28" spans="1:17" x14ac:dyDescent="0.35">
      <c r="A28" s="1" t="s">
        <v>64</v>
      </c>
      <c r="B28" s="1">
        <v>87</v>
      </c>
      <c r="C28" s="1">
        <v>1</v>
      </c>
      <c r="D28" s="1">
        <v>122.8338</v>
      </c>
      <c r="E28" s="1">
        <v>4.5420000000000002E-2</v>
      </c>
      <c r="F28" s="1">
        <v>5.5518999999999998</v>
      </c>
      <c r="G28" s="1">
        <v>109.3</v>
      </c>
      <c r="H28" s="1">
        <v>111.8</v>
      </c>
      <c r="I28" s="1">
        <v>113.1</v>
      </c>
      <c r="J28" s="1">
        <v>116.5</v>
      </c>
      <c r="K28" s="1">
        <v>118.5</v>
      </c>
      <c r="L28" s="1">
        <v>122.2</v>
      </c>
      <c r="M28" s="1">
        <v>126</v>
      </c>
      <c r="N28" s="1">
        <v>128</v>
      </c>
      <c r="O28" s="1">
        <v>131.4</v>
      </c>
      <c r="P28" s="1">
        <v>132.69999999999999</v>
      </c>
      <c r="Q28" s="1">
        <v>135.1</v>
      </c>
    </row>
    <row r="29" spans="1:17" x14ac:dyDescent="0.35">
      <c r="A29" s="1" t="s">
        <v>65</v>
      </c>
      <c r="B29" s="1">
        <v>88</v>
      </c>
      <c r="C29" s="1">
        <v>1</v>
      </c>
      <c r="D29" s="1">
        <v>122.7098</v>
      </c>
      <c r="E29" s="1">
        <v>4.5469999999999997E-2</v>
      </c>
      <c r="F29" s="1">
        <v>5.5796000000000001</v>
      </c>
      <c r="G29" s="1">
        <v>109.7</v>
      </c>
      <c r="H29" s="1">
        <v>112.2</v>
      </c>
      <c r="I29" s="1">
        <v>113.5</v>
      </c>
      <c r="J29" s="1">
        <v>116.9</v>
      </c>
      <c r="K29" s="1">
        <v>118.9</v>
      </c>
      <c r="L29" s="1">
        <v>122.7</v>
      </c>
      <c r="M29" s="1">
        <v>126.5</v>
      </c>
      <c r="N29" s="1">
        <v>128.5</v>
      </c>
      <c r="O29" s="1">
        <v>131.9</v>
      </c>
      <c r="P29" s="1">
        <v>133.19999999999999</v>
      </c>
      <c r="Q29" s="1">
        <v>135.69999999999999</v>
      </c>
    </row>
    <row r="30" spans="1:17" x14ac:dyDescent="0.35">
      <c r="A30" s="1" t="s">
        <v>66</v>
      </c>
      <c r="B30" s="1">
        <v>89</v>
      </c>
      <c r="C30" s="1">
        <v>1</v>
      </c>
      <c r="D30" s="1">
        <v>123.18680000000001</v>
      </c>
      <c r="E30" s="1">
        <v>4.5510000000000002E-2</v>
      </c>
      <c r="F30" s="1">
        <v>5.6062000000000003</v>
      </c>
      <c r="G30" s="1">
        <v>110.1</v>
      </c>
      <c r="H30" s="1">
        <v>112.6</v>
      </c>
      <c r="I30" s="1">
        <v>114</v>
      </c>
      <c r="J30" s="1">
        <v>117.4</v>
      </c>
      <c r="K30" s="1">
        <v>119.4</v>
      </c>
      <c r="L30" s="1">
        <v>123.2</v>
      </c>
      <c r="M30" s="1">
        <v>127</v>
      </c>
      <c r="N30" s="1">
        <v>129</v>
      </c>
      <c r="O30" s="1">
        <v>132.4</v>
      </c>
      <c r="P30" s="1">
        <v>133.69999999999999</v>
      </c>
      <c r="Q30" s="1">
        <v>136.19999999999999</v>
      </c>
    </row>
    <row r="31" spans="1:17" x14ac:dyDescent="0.35">
      <c r="A31" s="1" t="s">
        <v>67</v>
      </c>
      <c r="B31" s="1">
        <v>90</v>
      </c>
      <c r="C31" s="1">
        <v>1</v>
      </c>
      <c r="D31" s="1">
        <v>123.66459999999999</v>
      </c>
      <c r="E31" s="1">
        <v>4.5560000000000003E-2</v>
      </c>
      <c r="F31" s="1">
        <v>5.6341999999999999</v>
      </c>
      <c r="G31" s="1">
        <v>110.6</v>
      </c>
      <c r="H31" s="1">
        <v>113.1</v>
      </c>
      <c r="I31" s="1">
        <v>114.4</v>
      </c>
      <c r="J31" s="1">
        <v>117.8</v>
      </c>
      <c r="K31" s="1">
        <v>119.9</v>
      </c>
      <c r="L31" s="1">
        <v>123.7</v>
      </c>
      <c r="M31" s="1">
        <v>127.5</v>
      </c>
      <c r="N31" s="1">
        <v>129.5</v>
      </c>
      <c r="O31" s="1">
        <v>132.9</v>
      </c>
      <c r="P31" s="1">
        <v>134.30000000000001</v>
      </c>
      <c r="Q31" s="1">
        <v>136.80000000000001</v>
      </c>
    </row>
    <row r="32" spans="1:17" x14ac:dyDescent="0.35">
      <c r="A32" s="1" t="s">
        <v>68</v>
      </c>
      <c r="B32" s="1">
        <v>91</v>
      </c>
      <c r="C32" s="1">
        <v>1</v>
      </c>
      <c r="D32" s="1">
        <v>124.1435</v>
      </c>
      <c r="E32" s="1">
        <v>4.5609999999999998E-2</v>
      </c>
      <c r="F32" s="1">
        <v>5.6622000000000003</v>
      </c>
      <c r="G32" s="1">
        <v>111</v>
      </c>
      <c r="H32" s="1">
        <v>113.5</v>
      </c>
      <c r="I32" s="1">
        <v>114.8</v>
      </c>
      <c r="J32" s="1">
        <v>118.3</v>
      </c>
      <c r="K32" s="1">
        <v>120.3</v>
      </c>
      <c r="L32" s="1">
        <v>124.1</v>
      </c>
      <c r="M32" s="1">
        <v>128</v>
      </c>
      <c r="N32" s="1">
        <v>130</v>
      </c>
      <c r="O32" s="1">
        <v>133.5</v>
      </c>
      <c r="P32" s="1">
        <v>134.80000000000001</v>
      </c>
      <c r="Q32" s="1">
        <v>137.30000000000001</v>
      </c>
    </row>
    <row r="33" spans="1:17" x14ac:dyDescent="0.35">
      <c r="A33" s="1" t="s">
        <v>69</v>
      </c>
      <c r="B33" s="1">
        <v>92</v>
      </c>
      <c r="C33" s="1">
        <v>1</v>
      </c>
      <c r="D33" s="1">
        <v>124.6234</v>
      </c>
      <c r="E33" s="1">
        <v>4.5659999999999999E-2</v>
      </c>
      <c r="F33" s="1">
        <v>5.6898999999999997</v>
      </c>
      <c r="G33" s="1">
        <v>111.4</v>
      </c>
      <c r="H33" s="1">
        <v>113.9</v>
      </c>
      <c r="I33" s="1">
        <v>115.3</v>
      </c>
      <c r="J33" s="1">
        <v>118.7</v>
      </c>
      <c r="K33" s="1">
        <v>120.8</v>
      </c>
      <c r="L33" s="1">
        <v>124.6</v>
      </c>
      <c r="M33" s="1">
        <v>128.5</v>
      </c>
      <c r="N33" s="1">
        <v>130.5</v>
      </c>
      <c r="O33" s="1">
        <v>134</v>
      </c>
      <c r="P33" s="1">
        <v>135.30000000000001</v>
      </c>
      <c r="Q33" s="1">
        <v>137.9</v>
      </c>
    </row>
    <row r="34" spans="1:17" x14ac:dyDescent="0.35">
      <c r="A34" s="1" t="s">
        <v>70</v>
      </c>
      <c r="B34" s="1">
        <v>93</v>
      </c>
      <c r="C34" s="1">
        <v>1</v>
      </c>
      <c r="D34" s="1">
        <v>125.1045</v>
      </c>
      <c r="E34" s="1">
        <v>4.5690000000000001E-2</v>
      </c>
      <c r="F34" s="1">
        <v>5.7160000000000002</v>
      </c>
      <c r="G34" s="1">
        <v>111.8</v>
      </c>
      <c r="H34" s="1">
        <v>114.4</v>
      </c>
      <c r="I34" s="1">
        <v>115.7</v>
      </c>
      <c r="J34" s="1">
        <v>119.2</v>
      </c>
      <c r="K34" s="1">
        <v>121.2</v>
      </c>
      <c r="L34" s="1">
        <v>125.1</v>
      </c>
      <c r="M34" s="1">
        <v>129</v>
      </c>
      <c r="N34" s="1">
        <v>131</v>
      </c>
      <c r="O34" s="1">
        <v>134.5</v>
      </c>
      <c r="P34" s="1">
        <v>135.9</v>
      </c>
      <c r="Q34" s="1">
        <v>138.4</v>
      </c>
    </row>
    <row r="35" spans="1:17" x14ac:dyDescent="0.35">
      <c r="A35" s="1" t="s">
        <v>71</v>
      </c>
      <c r="B35" s="1">
        <v>94</v>
      </c>
      <c r="C35" s="1">
        <v>1</v>
      </c>
      <c r="D35" s="1">
        <v>125.5869</v>
      </c>
      <c r="E35" s="1">
        <v>4.573E-2</v>
      </c>
      <c r="F35" s="1">
        <v>5.7431000000000001</v>
      </c>
      <c r="G35" s="1">
        <v>112.2</v>
      </c>
      <c r="H35" s="1">
        <v>114.8</v>
      </c>
      <c r="I35" s="1">
        <v>116.1</v>
      </c>
      <c r="J35" s="1">
        <v>119.6</v>
      </c>
      <c r="K35" s="1">
        <v>121.7</v>
      </c>
      <c r="L35" s="1">
        <v>125.6</v>
      </c>
      <c r="M35" s="1">
        <v>129.5</v>
      </c>
      <c r="N35" s="1">
        <v>131.5</v>
      </c>
      <c r="O35" s="1">
        <v>135</v>
      </c>
      <c r="P35" s="1">
        <v>136.4</v>
      </c>
      <c r="Q35" s="1">
        <v>138.9</v>
      </c>
    </row>
    <row r="36" spans="1:17" x14ac:dyDescent="0.35">
      <c r="A36" s="1" t="s">
        <v>72</v>
      </c>
      <c r="B36" s="1">
        <v>95</v>
      </c>
      <c r="C36" s="1">
        <v>1</v>
      </c>
      <c r="D36" s="1">
        <v>126.0706</v>
      </c>
      <c r="E36" s="1">
        <v>4.5769999999999998E-2</v>
      </c>
      <c r="F36" s="1">
        <v>5.7702999999999998</v>
      </c>
      <c r="G36" s="1">
        <v>112.6</v>
      </c>
      <c r="H36" s="1">
        <v>115.2</v>
      </c>
      <c r="I36" s="1">
        <v>116.6</v>
      </c>
      <c r="J36" s="1">
        <v>120.1</v>
      </c>
      <c r="K36" s="1">
        <v>122.2</v>
      </c>
      <c r="L36" s="1">
        <v>126.1</v>
      </c>
      <c r="M36" s="1">
        <v>130</v>
      </c>
      <c r="N36" s="1">
        <v>132.1</v>
      </c>
      <c r="O36" s="1">
        <v>135.6</v>
      </c>
      <c r="P36" s="1">
        <v>136.9</v>
      </c>
      <c r="Q36" s="1">
        <v>139.5</v>
      </c>
    </row>
    <row r="37" spans="1:17" x14ac:dyDescent="0.35">
      <c r="A37" s="1" t="s">
        <v>73</v>
      </c>
      <c r="B37" s="1">
        <v>96</v>
      </c>
      <c r="C37" s="1">
        <v>1</v>
      </c>
      <c r="D37" s="1">
        <v>126.5558</v>
      </c>
      <c r="E37" s="1">
        <v>4.5809999999999997E-2</v>
      </c>
      <c r="F37" s="1">
        <v>5.7979000000000003</v>
      </c>
      <c r="G37" s="1">
        <v>113.1</v>
      </c>
      <c r="H37" s="1">
        <v>115.7</v>
      </c>
      <c r="I37" s="1">
        <v>117</v>
      </c>
      <c r="J37" s="1">
        <v>120.5</v>
      </c>
      <c r="K37" s="1">
        <v>122.6</v>
      </c>
      <c r="L37" s="1">
        <v>126.6</v>
      </c>
      <c r="M37" s="1">
        <v>130.5</v>
      </c>
      <c r="N37" s="1">
        <v>132.6</v>
      </c>
      <c r="O37" s="1">
        <v>136.1</v>
      </c>
      <c r="P37" s="1">
        <v>137.5</v>
      </c>
      <c r="Q37" s="1">
        <v>140</v>
      </c>
    </row>
    <row r="38" spans="1:17" x14ac:dyDescent="0.35">
      <c r="A38" s="1" t="s">
        <v>74</v>
      </c>
      <c r="B38" s="1">
        <v>97</v>
      </c>
      <c r="C38" s="1">
        <v>1</v>
      </c>
      <c r="D38" s="1">
        <v>127.0424</v>
      </c>
      <c r="E38" s="1">
        <v>4.5850000000000002E-2</v>
      </c>
      <c r="F38" s="1">
        <v>5.8249000000000004</v>
      </c>
      <c r="G38" s="1">
        <v>113.5</v>
      </c>
      <c r="H38" s="1">
        <v>116.1</v>
      </c>
      <c r="I38" s="1">
        <v>117.5</v>
      </c>
      <c r="J38" s="1">
        <v>121</v>
      </c>
      <c r="K38" s="1">
        <v>123.1</v>
      </c>
      <c r="L38" s="1">
        <v>127</v>
      </c>
      <c r="M38" s="1">
        <v>131</v>
      </c>
      <c r="N38" s="1">
        <v>133.1</v>
      </c>
      <c r="O38" s="1">
        <v>136.6</v>
      </c>
      <c r="P38" s="1">
        <v>138</v>
      </c>
      <c r="Q38" s="1">
        <v>140.6</v>
      </c>
    </row>
    <row r="39" spans="1:17" x14ac:dyDescent="0.35">
      <c r="A39" s="1" t="s">
        <v>75</v>
      </c>
      <c r="B39" s="1">
        <v>98</v>
      </c>
      <c r="C39" s="1">
        <v>1</v>
      </c>
      <c r="D39" s="1">
        <v>127.5304</v>
      </c>
      <c r="E39" s="1">
        <v>4.5879999999999997E-2</v>
      </c>
      <c r="F39" s="1">
        <v>5.8510999999999997</v>
      </c>
      <c r="G39" s="1">
        <v>113.9</v>
      </c>
      <c r="H39" s="1">
        <v>116.5</v>
      </c>
      <c r="I39" s="1">
        <v>117.9</v>
      </c>
      <c r="J39" s="1">
        <v>121.5</v>
      </c>
      <c r="K39" s="1">
        <v>123.6</v>
      </c>
      <c r="L39" s="1">
        <v>127.5</v>
      </c>
      <c r="M39" s="1">
        <v>131.5</v>
      </c>
      <c r="N39" s="1">
        <v>133.6</v>
      </c>
      <c r="O39" s="1">
        <v>137.19999999999999</v>
      </c>
      <c r="P39" s="1">
        <v>138.5</v>
      </c>
      <c r="Q39" s="1">
        <v>141.1</v>
      </c>
    </row>
    <row r="40" spans="1:17" x14ac:dyDescent="0.35">
      <c r="A40" s="1" t="s">
        <v>76</v>
      </c>
      <c r="B40" s="1">
        <v>99</v>
      </c>
      <c r="C40" s="1">
        <v>1</v>
      </c>
      <c r="D40" s="1">
        <v>128.01990000000001</v>
      </c>
      <c r="E40" s="1">
        <v>4.5909999999999999E-2</v>
      </c>
      <c r="F40" s="1">
        <v>5.8773999999999997</v>
      </c>
      <c r="G40" s="1">
        <v>114.3</v>
      </c>
      <c r="H40" s="1">
        <v>117</v>
      </c>
      <c r="I40" s="1">
        <v>118.4</v>
      </c>
      <c r="J40" s="1">
        <v>121.9</v>
      </c>
      <c r="K40" s="1">
        <v>124.1</v>
      </c>
      <c r="L40" s="1">
        <v>128</v>
      </c>
      <c r="M40" s="1">
        <v>132</v>
      </c>
      <c r="N40" s="1">
        <v>134.1</v>
      </c>
      <c r="O40" s="1">
        <v>137.69999999999999</v>
      </c>
      <c r="P40" s="1">
        <v>139.1</v>
      </c>
      <c r="Q40" s="1">
        <v>141.69999999999999</v>
      </c>
    </row>
    <row r="41" spans="1:17" x14ac:dyDescent="0.35">
      <c r="A41" s="1" t="s">
        <v>77</v>
      </c>
      <c r="B41" s="1">
        <v>100</v>
      </c>
      <c r="C41" s="1">
        <v>1</v>
      </c>
      <c r="D41" s="1">
        <v>128.51089999999999</v>
      </c>
      <c r="E41" s="1">
        <v>4.5940000000000002E-2</v>
      </c>
      <c r="F41" s="1">
        <v>5.9038000000000004</v>
      </c>
      <c r="G41" s="1">
        <v>114.8</v>
      </c>
      <c r="H41" s="1">
        <v>117.4</v>
      </c>
      <c r="I41" s="1">
        <v>118.8</v>
      </c>
      <c r="J41" s="1">
        <v>122.4</v>
      </c>
      <c r="K41" s="1">
        <v>124.5</v>
      </c>
      <c r="L41" s="1">
        <v>128.5</v>
      </c>
      <c r="M41" s="1">
        <v>132.5</v>
      </c>
      <c r="N41" s="1">
        <v>134.6</v>
      </c>
      <c r="O41" s="1">
        <v>138.19999999999999</v>
      </c>
      <c r="P41" s="1">
        <v>139.6</v>
      </c>
      <c r="Q41" s="1">
        <v>142.19999999999999</v>
      </c>
    </row>
    <row r="42" spans="1:17" x14ac:dyDescent="0.35">
      <c r="A42" s="1" t="s">
        <v>78</v>
      </c>
      <c r="B42" s="1">
        <v>101</v>
      </c>
      <c r="C42" s="1">
        <v>1</v>
      </c>
      <c r="D42" s="1">
        <v>129.0035</v>
      </c>
      <c r="E42" s="1">
        <v>4.5969999999999997E-2</v>
      </c>
      <c r="F42" s="1">
        <v>5.9302999999999999</v>
      </c>
      <c r="G42" s="1">
        <v>115.2</v>
      </c>
      <c r="H42" s="1">
        <v>117.9</v>
      </c>
      <c r="I42" s="1">
        <v>119.2</v>
      </c>
      <c r="J42" s="1">
        <v>122.9</v>
      </c>
      <c r="K42" s="1">
        <v>125</v>
      </c>
      <c r="L42" s="1">
        <v>129</v>
      </c>
      <c r="M42" s="1">
        <v>133</v>
      </c>
      <c r="N42" s="1">
        <v>135.19999999999999</v>
      </c>
      <c r="O42" s="1">
        <v>138.80000000000001</v>
      </c>
      <c r="P42" s="1">
        <v>140.19999999999999</v>
      </c>
      <c r="Q42" s="1">
        <v>142.80000000000001</v>
      </c>
    </row>
    <row r="43" spans="1:17" x14ac:dyDescent="0.35">
      <c r="A43" s="1" t="s">
        <v>79</v>
      </c>
      <c r="B43" s="1">
        <v>102</v>
      </c>
      <c r="C43" s="1">
        <v>1</v>
      </c>
      <c r="D43" s="1">
        <v>129.4975</v>
      </c>
      <c r="E43" s="1">
        <v>4.5999999999999999E-2</v>
      </c>
      <c r="F43" s="1">
        <v>5.9569000000000001</v>
      </c>
      <c r="G43" s="1">
        <v>115.6</v>
      </c>
      <c r="H43" s="1">
        <v>118.3</v>
      </c>
      <c r="I43" s="1">
        <v>119.7</v>
      </c>
      <c r="J43" s="1">
        <v>123.3</v>
      </c>
      <c r="K43" s="1">
        <v>125.5</v>
      </c>
      <c r="L43" s="1">
        <v>129.5</v>
      </c>
      <c r="M43" s="1">
        <v>133.5</v>
      </c>
      <c r="N43" s="1">
        <v>135.69999999999999</v>
      </c>
      <c r="O43" s="1">
        <v>139.30000000000001</v>
      </c>
      <c r="P43" s="1">
        <v>140.69999999999999</v>
      </c>
      <c r="Q43" s="1">
        <v>143.4</v>
      </c>
    </row>
    <row r="44" spans="1:17" x14ac:dyDescent="0.35">
      <c r="A44" s="1" t="s">
        <v>80</v>
      </c>
      <c r="B44" s="1">
        <v>103</v>
      </c>
      <c r="C44" s="1">
        <v>1</v>
      </c>
      <c r="D44" s="1">
        <v>129.9932</v>
      </c>
      <c r="E44" s="1">
        <v>4.6019999999999998E-2</v>
      </c>
      <c r="F44" s="1">
        <v>5.9823000000000004</v>
      </c>
      <c r="G44" s="1">
        <v>116.1</v>
      </c>
      <c r="H44" s="1">
        <v>118.7</v>
      </c>
      <c r="I44" s="1">
        <v>120.2</v>
      </c>
      <c r="J44" s="1">
        <v>123.8</v>
      </c>
      <c r="K44" s="1">
        <v>126</v>
      </c>
      <c r="L44" s="1">
        <v>130</v>
      </c>
      <c r="M44" s="1">
        <v>134</v>
      </c>
      <c r="N44" s="1">
        <v>136.19999999999999</v>
      </c>
      <c r="O44" s="1">
        <v>139.80000000000001</v>
      </c>
      <c r="P44" s="1">
        <v>141.19999999999999</v>
      </c>
      <c r="Q44" s="1">
        <v>143.9</v>
      </c>
    </row>
    <row r="45" spans="1:17" x14ac:dyDescent="0.35">
      <c r="A45" s="1" t="s">
        <v>81</v>
      </c>
      <c r="B45" s="1">
        <v>104</v>
      </c>
      <c r="C45" s="1">
        <v>1</v>
      </c>
      <c r="D45" s="1">
        <v>130.49039999999999</v>
      </c>
      <c r="E45" s="1">
        <v>4.6039999999999998E-2</v>
      </c>
      <c r="F45" s="1">
        <v>6.0077999999999996</v>
      </c>
      <c r="G45" s="1">
        <v>116.5</v>
      </c>
      <c r="H45" s="1">
        <v>119.2</v>
      </c>
      <c r="I45" s="1">
        <v>120.6</v>
      </c>
      <c r="J45" s="1">
        <v>124.3</v>
      </c>
      <c r="K45" s="1">
        <v>126.4</v>
      </c>
      <c r="L45" s="1">
        <v>130.5</v>
      </c>
      <c r="M45" s="1">
        <v>134.5</v>
      </c>
      <c r="N45" s="1">
        <v>136.69999999999999</v>
      </c>
      <c r="O45" s="1">
        <v>140.4</v>
      </c>
      <c r="P45" s="1">
        <v>141.80000000000001</v>
      </c>
      <c r="Q45" s="1">
        <v>144.5</v>
      </c>
    </row>
    <row r="46" spans="1:17" x14ac:dyDescent="0.35">
      <c r="A46" s="1" t="s">
        <v>82</v>
      </c>
      <c r="B46" s="1">
        <v>105</v>
      </c>
      <c r="C46" s="1">
        <v>1</v>
      </c>
      <c r="D46" s="1">
        <v>130.98910000000001</v>
      </c>
      <c r="E46" s="1">
        <v>4.607E-2</v>
      </c>
      <c r="F46" s="1">
        <v>6.0347</v>
      </c>
      <c r="G46" s="1">
        <v>117</v>
      </c>
      <c r="H46" s="1">
        <v>119.6</v>
      </c>
      <c r="I46" s="1">
        <v>121.1</v>
      </c>
      <c r="J46" s="1">
        <v>124.7</v>
      </c>
      <c r="K46" s="1">
        <v>126.9</v>
      </c>
      <c r="L46" s="1">
        <v>131</v>
      </c>
      <c r="M46" s="1">
        <v>135</v>
      </c>
      <c r="N46" s="1">
        <v>137.19999999999999</v>
      </c>
      <c r="O46" s="1">
        <v>140.9</v>
      </c>
      <c r="P46" s="1">
        <v>142.30000000000001</v>
      </c>
      <c r="Q46" s="1">
        <v>145</v>
      </c>
    </row>
    <row r="47" spans="1:17" x14ac:dyDescent="0.35">
      <c r="A47" s="1" t="s">
        <v>83</v>
      </c>
      <c r="B47" s="1">
        <v>106</v>
      </c>
      <c r="C47" s="1">
        <v>1</v>
      </c>
      <c r="D47" s="1">
        <v>131.48949999999999</v>
      </c>
      <c r="E47" s="1">
        <v>4.6080000000000003E-2</v>
      </c>
      <c r="F47" s="1">
        <v>6.0590000000000002</v>
      </c>
      <c r="G47" s="1">
        <v>117.4</v>
      </c>
      <c r="H47" s="1">
        <v>120.1</v>
      </c>
      <c r="I47" s="1">
        <v>121.5</v>
      </c>
      <c r="J47" s="1">
        <v>125.2</v>
      </c>
      <c r="K47" s="1">
        <v>127.4</v>
      </c>
      <c r="L47" s="1">
        <v>131.5</v>
      </c>
      <c r="M47" s="1">
        <v>135.6</v>
      </c>
      <c r="N47" s="1">
        <v>137.80000000000001</v>
      </c>
      <c r="O47" s="1">
        <v>141.5</v>
      </c>
      <c r="P47" s="1">
        <v>142.9</v>
      </c>
      <c r="Q47" s="1">
        <v>145.6</v>
      </c>
    </row>
    <row r="48" spans="1:17" x14ac:dyDescent="0.35">
      <c r="A48" s="1" t="s">
        <v>84</v>
      </c>
      <c r="B48" s="1">
        <v>107</v>
      </c>
      <c r="C48" s="1">
        <v>1</v>
      </c>
      <c r="D48" s="1">
        <v>131.99119999999999</v>
      </c>
      <c r="E48" s="1">
        <v>4.6100000000000002E-2</v>
      </c>
      <c r="F48" s="1">
        <v>6.0848000000000004</v>
      </c>
      <c r="G48" s="1">
        <v>117.8</v>
      </c>
      <c r="H48" s="1">
        <v>120.5</v>
      </c>
      <c r="I48" s="1">
        <v>122</v>
      </c>
      <c r="J48" s="1">
        <v>125.7</v>
      </c>
      <c r="K48" s="1">
        <v>127.9</v>
      </c>
      <c r="L48" s="1">
        <v>132</v>
      </c>
      <c r="M48" s="1">
        <v>136.1</v>
      </c>
      <c r="N48" s="1">
        <v>138.30000000000001</v>
      </c>
      <c r="O48" s="1">
        <v>142</v>
      </c>
      <c r="P48" s="1">
        <v>143.4</v>
      </c>
      <c r="Q48" s="1">
        <v>146.1</v>
      </c>
    </row>
    <row r="49" spans="1:17" x14ac:dyDescent="0.35">
      <c r="A49" s="1" t="s">
        <v>85</v>
      </c>
      <c r="B49" s="1">
        <v>108</v>
      </c>
      <c r="C49" s="1">
        <v>1</v>
      </c>
      <c r="D49" s="1">
        <v>132.49440000000001</v>
      </c>
      <c r="E49" s="1">
        <v>4.6120000000000001E-2</v>
      </c>
      <c r="F49" s="1">
        <v>6.1105999999999998</v>
      </c>
      <c r="G49" s="1">
        <v>118.3</v>
      </c>
      <c r="H49" s="1">
        <v>121</v>
      </c>
      <c r="I49" s="1">
        <v>122.4</v>
      </c>
      <c r="J49" s="1">
        <v>126.2</v>
      </c>
      <c r="K49" s="1">
        <v>128.4</v>
      </c>
      <c r="L49" s="1">
        <v>132.5</v>
      </c>
      <c r="M49" s="1">
        <v>136.6</v>
      </c>
      <c r="N49" s="1">
        <v>138.80000000000001</v>
      </c>
      <c r="O49" s="1">
        <v>142.5</v>
      </c>
      <c r="P49" s="1">
        <v>144</v>
      </c>
      <c r="Q49" s="1">
        <v>146.69999999999999</v>
      </c>
    </row>
    <row r="50" spans="1:17" x14ac:dyDescent="0.35">
      <c r="A50" s="1" t="s">
        <v>86</v>
      </c>
      <c r="B50" s="1">
        <v>109</v>
      </c>
      <c r="C50" s="1">
        <v>1</v>
      </c>
      <c r="D50" s="1">
        <v>132.99889999999999</v>
      </c>
      <c r="E50" s="1">
        <v>4.6129999999999997E-2</v>
      </c>
      <c r="F50" s="1">
        <v>6.1352000000000002</v>
      </c>
      <c r="G50" s="1">
        <v>118.7</v>
      </c>
      <c r="H50" s="1">
        <v>121.5</v>
      </c>
      <c r="I50" s="1">
        <v>122.9</v>
      </c>
      <c r="J50" s="1">
        <v>126.6</v>
      </c>
      <c r="K50" s="1">
        <v>128.9</v>
      </c>
      <c r="L50" s="1">
        <v>133</v>
      </c>
      <c r="M50" s="1">
        <v>137.1</v>
      </c>
      <c r="N50" s="1">
        <v>139.4</v>
      </c>
      <c r="O50" s="1">
        <v>143.1</v>
      </c>
      <c r="P50" s="1">
        <v>144.5</v>
      </c>
      <c r="Q50" s="1">
        <v>147.30000000000001</v>
      </c>
    </row>
    <row r="51" spans="1:17" x14ac:dyDescent="0.35">
      <c r="A51" s="1" t="s">
        <v>87</v>
      </c>
      <c r="B51" s="1">
        <v>110</v>
      </c>
      <c r="C51" s="1">
        <v>1</v>
      </c>
      <c r="D51" s="1">
        <v>133.50460000000001</v>
      </c>
      <c r="E51" s="1">
        <v>4.614E-2</v>
      </c>
      <c r="F51" s="1">
        <v>6.1599000000000004</v>
      </c>
      <c r="G51" s="1">
        <v>119.2</v>
      </c>
      <c r="H51" s="1">
        <v>121.9</v>
      </c>
      <c r="I51" s="1">
        <v>123.4</v>
      </c>
      <c r="J51" s="1">
        <v>127.1</v>
      </c>
      <c r="K51" s="1">
        <v>129.4</v>
      </c>
      <c r="L51" s="1">
        <v>133.5</v>
      </c>
      <c r="M51" s="1">
        <v>137.69999999999999</v>
      </c>
      <c r="N51" s="1">
        <v>139.9</v>
      </c>
      <c r="O51" s="1">
        <v>143.6</v>
      </c>
      <c r="P51" s="1">
        <v>145.1</v>
      </c>
      <c r="Q51" s="1">
        <v>147.80000000000001</v>
      </c>
    </row>
    <row r="52" spans="1:17" x14ac:dyDescent="0.35">
      <c r="A52" s="1" t="s">
        <v>88</v>
      </c>
      <c r="B52" s="1">
        <v>111</v>
      </c>
      <c r="C52" s="1">
        <v>1</v>
      </c>
      <c r="D52" s="1">
        <v>134.01179999999999</v>
      </c>
      <c r="E52" s="1">
        <v>4.6149999999999997E-2</v>
      </c>
      <c r="F52" s="1">
        <v>6.1845999999999997</v>
      </c>
      <c r="G52" s="1">
        <v>119.6</v>
      </c>
      <c r="H52" s="1">
        <v>122.4</v>
      </c>
      <c r="I52" s="1">
        <v>123.8</v>
      </c>
      <c r="J52" s="1">
        <v>127.6</v>
      </c>
      <c r="K52" s="1">
        <v>129.80000000000001</v>
      </c>
      <c r="L52" s="1">
        <v>134</v>
      </c>
      <c r="M52" s="1">
        <v>138.19999999999999</v>
      </c>
      <c r="N52" s="1">
        <v>140.4</v>
      </c>
      <c r="O52" s="1">
        <v>144.19999999999999</v>
      </c>
      <c r="P52" s="1">
        <v>145.6</v>
      </c>
      <c r="Q52" s="1">
        <v>148.4</v>
      </c>
    </row>
    <row r="53" spans="1:17" x14ac:dyDescent="0.35">
      <c r="A53" s="1" t="s">
        <v>89</v>
      </c>
      <c r="B53" s="1">
        <v>112</v>
      </c>
      <c r="C53" s="1">
        <v>1</v>
      </c>
      <c r="D53" s="1">
        <v>134.52019999999999</v>
      </c>
      <c r="E53" s="1">
        <v>4.616E-2</v>
      </c>
      <c r="F53" s="1">
        <v>6.2095000000000002</v>
      </c>
      <c r="G53" s="1">
        <v>120.1</v>
      </c>
      <c r="H53" s="1">
        <v>122.8</v>
      </c>
      <c r="I53" s="1">
        <v>124.3</v>
      </c>
      <c r="J53" s="1">
        <v>128.1</v>
      </c>
      <c r="K53" s="1">
        <v>130.30000000000001</v>
      </c>
      <c r="L53" s="1">
        <v>134.5</v>
      </c>
      <c r="M53" s="1">
        <v>138.69999999999999</v>
      </c>
      <c r="N53" s="1">
        <v>141</v>
      </c>
      <c r="O53" s="1">
        <v>144.69999999999999</v>
      </c>
      <c r="P53" s="1">
        <v>146.19999999999999</v>
      </c>
      <c r="Q53" s="1">
        <v>149</v>
      </c>
    </row>
    <row r="54" spans="1:17" x14ac:dyDescent="0.35">
      <c r="A54" s="1" t="s">
        <v>90</v>
      </c>
      <c r="B54" s="1">
        <v>113</v>
      </c>
      <c r="C54" s="1">
        <v>1</v>
      </c>
      <c r="D54" s="1">
        <v>135.0299</v>
      </c>
      <c r="E54" s="1">
        <v>4.616E-2</v>
      </c>
      <c r="F54" s="1">
        <v>6.2329999999999997</v>
      </c>
      <c r="G54" s="1">
        <v>120.5</v>
      </c>
      <c r="H54" s="1">
        <v>123.3</v>
      </c>
      <c r="I54" s="1">
        <v>124.8</v>
      </c>
      <c r="J54" s="1">
        <v>128.6</v>
      </c>
      <c r="K54" s="1">
        <v>130.80000000000001</v>
      </c>
      <c r="L54" s="1">
        <v>135</v>
      </c>
      <c r="M54" s="1">
        <v>139.19999999999999</v>
      </c>
      <c r="N54" s="1">
        <v>141.5</v>
      </c>
      <c r="O54" s="1">
        <v>145.30000000000001</v>
      </c>
      <c r="P54" s="1">
        <v>146.80000000000001</v>
      </c>
      <c r="Q54" s="1">
        <v>149.5</v>
      </c>
    </row>
    <row r="55" spans="1:17" x14ac:dyDescent="0.35">
      <c r="A55" s="1" t="s">
        <v>91</v>
      </c>
      <c r="B55" s="1">
        <v>114</v>
      </c>
      <c r="C55" s="1">
        <v>1</v>
      </c>
      <c r="D55" s="1">
        <v>135.541</v>
      </c>
      <c r="E55" s="1">
        <v>4.6170000000000003E-2</v>
      </c>
      <c r="F55" s="1">
        <v>6.2579000000000002</v>
      </c>
      <c r="G55" s="1">
        <v>121</v>
      </c>
      <c r="H55" s="1">
        <v>123.8</v>
      </c>
      <c r="I55" s="1">
        <v>125.2</v>
      </c>
      <c r="J55" s="1">
        <v>129.1</v>
      </c>
      <c r="K55" s="1">
        <v>131.30000000000001</v>
      </c>
      <c r="L55" s="1">
        <v>135.5</v>
      </c>
      <c r="M55" s="1">
        <v>139.80000000000001</v>
      </c>
      <c r="N55" s="1">
        <v>142</v>
      </c>
      <c r="O55" s="1">
        <v>145.80000000000001</v>
      </c>
      <c r="P55" s="1">
        <v>147.30000000000001</v>
      </c>
      <c r="Q55" s="1">
        <v>150.1</v>
      </c>
    </row>
    <row r="56" spans="1:17" x14ac:dyDescent="0.35">
      <c r="A56" s="1" t="s">
        <v>92</v>
      </c>
      <c r="B56" s="1">
        <v>115</v>
      </c>
      <c r="C56" s="1">
        <v>1</v>
      </c>
      <c r="D56" s="1">
        <v>136.05330000000001</v>
      </c>
      <c r="E56" s="1">
        <v>4.6170000000000003E-2</v>
      </c>
      <c r="F56" s="1">
        <v>6.2816000000000001</v>
      </c>
      <c r="G56" s="1">
        <v>121.4</v>
      </c>
      <c r="H56" s="1">
        <v>124.2</v>
      </c>
      <c r="I56" s="1">
        <v>125.7</v>
      </c>
      <c r="J56" s="1">
        <v>129.5</v>
      </c>
      <c r="K56" s="1">
        <v>131.80000000000001</v>
      </c>
      <c r="L56" s="1">
        <v>136.1</v>
      </c>
      <c r="M56" s="1">
        <v>140.30000000000001</v>
      </c>
      <c r="N56" s="1">
        <v>142.6</v>
      </c>
      <c r="O56" s="1">
        <v>146.4</v>
      </c>
      <c r="P56" s="1">
        <v>147.9</v>
      </c>
      <c r="Q56" s="1">
        <v>150.69999999999999</v>
      </c>
    </row>
    <row r="57" spans="1:17" x14ac:dyDescent="0.35">
      <c r="A57" s="1" t="s">
        <v>93</v>
      </c>
      <c r="B57" s="1">
        <v>116</v>
      </c>
      <c r="C57" s="1">
        <v>1</v>
      </c>
      <c r="D57" s="1">
        <v>136.56700000000001</v>
      </c>
      <c r="E57" s="1">
        <v>4.616E-2</v>
      </c>
      <c r="F57" s="1">
        <v>6.3038999999999996</v>
      </c>
      <c r="G57" s="1">
        <v>121.9</v>
      </c>
      <c r="H57" s="1">
        <v>124.7</v>
      </c>
      <c r="I57" s="1">
        <v>126.2</v>
      </c>
      <c r="J57" s="1">
        <v>130</v>
      </c>
      <c r="K57" s="1">
        <v>132.30000000000001</v>
      </c>
      <c r="L57" s="1">
        <v>136.6</v>
      </c>
      <c r="M57" s="1">
        <v>140.80000000000001</v>
      </c>
      <c r="N57" s="1">
        <v>143.1</v>
      </c>
      <c r="O57" s="1">
        <v>146.9</v>
      </c>
      <c r="P57" s="1">
        <v>148.4</v>
      </c>
      <c r="Q57" s="1">
        <v>151.19999999999999</v>
      </c>
    </row>
    <row r="58" spans="1:17" x14ac:dyDescent="0.35">
      <c r="A58" s="1" t="s">
        <v>94</v>
      </c>
      <c r="B58" s="1">
        <v>117</v>
      </c>
      <c r="C58" s="1">
        <v>1</v>
      </c>
      <c r="D58" s="1">
        <v>137.0821</v>
      </c>
      <c r="E58" s="1">
        <v>4.616E-2</v>
      </c>
      <c r="F58" s="1">
        <v>6.3277000000000001</v>
      </c>
      <c r="G58" s="1">
        <v>122.4</v>
      </c>
      <c r="H58" s="1">
        <v>125.2</v>
      </c>
      <c r="I58" s="1">
        <v>126.7</v>
      </c>
      <c r="J58" s="1">
        <v>130.5</v>
      </c>
      <c r="K58" s="1">
        <v>132.80000000000001</v>
      </c>
      <c r="L58" s="1">
        <v>137.1</v>
      </c>
      <c r="M58" s="1">
        <v>141.4</v>
      </c>
      <c r="N58" s="1">
        <v>143.6</v>
      </c>
      <c r="O58" s="1">
        <v>147.5</v>
      </c>
      <c r="P58" s="1">
        <v>149</v>
      </c>
      <c r="Q58" s="1">
        <v>151.80000000000001</v>
      </c>
    </row>
    <row r="59" spans="1:17" x14ac:dyDescent="0.35">
      <c r="A59" s="1" t="s">
        <v>95</v>
      </c>
      <c r="B59" s="1">
        <v>118</v>
      </c>
      <c r="C59" s="1">
        <v>1</v>
      </c>
      <c r="D59" s="1">
        <v>137.59870000000001</v>
      </c>
      <c r="E59" s="1">
        <v>4.616E-2</v>
      </c>
      <c r="F59" s="1">
        <v>6.3516000000000004</v>
      </c>
      <c r="G59" s="1">
        <v>122.8</v>
      </c>
      <c r="H59" s="1">
        <v>125.7</v>
      </c>
      <c r="I59" s="1">
        <v>127.2</v>
      </c>
      <c r="J59" s="1">
        <v>131</v>
      </c>
      <c r="K59" s="1">
        <v>133.30000000000001</v>
      </c>
      <c r="L59" s="1">
        <v>137.6</v>
      </c>
      <c r="M59" s="1">
        <v>141.9</v>
      </c>
      <c r="N59" s="1">
        <v>144.19999999999999</v>
      </c>
      <c r="O59" s="1">
        <v>148</v>
      </c>
      <c r="P59" s="1">
        <v>149.5</v>
      </c>
      <c r="Q59" s="1">
        <v>152.4</v>
      </c>
    </row>
    <row r="60" spans="1:17" x14ac:dyDescent="0.35">
      <c r="A60" s="1" t="s">
        <v>96</v>
      </c>
      <c r="B60" s="1">
        <v>119</v>
      </c>
      <c r="C60" s="1">
        <v>1</v>
      </c>
      <c r="D60" s="1">
        <v>138.11670000000001</v>
      </c>
      <c r="E60" s="1">
        <v>4.6149999999999997E-2</v>
      </c>
      <c r="F60" s="1">
        <v>6.3741000000000003</v>
      </c>
      <c r="G60" s="1">
        <v>123.3</v>
      </c>
      <c r="H60" s="1">
        <v>126.1</v>
      </c>
      <c r="I60" s="1">
        <v>127.6</v>
      </c>
      <c r="J60" s="1">
        <v>131.5</v>
      </c>
      <c r="K60" s="1">
        <v>133.80000000000001</v>
      </c>
      <c r="L60" s="1">
        <v>138.1</v>
      </c>
      <c r="M60" s="1">
        <v>142.4</v>
      </c>
      <c r="N60" s="1">
        <v>144.69999999999999</v>
      </c>
      <c r="O60" s="1">
        <v>148.6</v>
      </c>
      <c r="P60" s="1">
        <v>150.1</v>
      </c>
      <c r="Q60" s="1">
        <v>152.9</v>
      </c>
    </row>
    <row r="61" spans="1:17" x14ac:dyDescent="0.35">
      <c r="A61" s="1" t="s">
        <v>97</v>
      </c>
      <c r="B61" s="1">
        <v>120</v>
      </c>
      <c r="C61" s="1">
        <v>1</v>
      </c>
      <c r="D61" s="1">
        <v>138.63630000000001</v>
      </c>
      <c r="E61" s="1">
        <v>4.614E-2</v>
      </c>
      <c r="F61" s="1">
        <v>6.3967000000000001</v>
      </c>
      <c r="G61" s="1">
        <v>123.8</v>
      </c>
      <c r="H61" s="1">
        <v>126.6</v>
      </c>
      <c r="I61" s="1">
        <v>128.1</v>
      </c>
      <c r="J61" s="1">
        <v>132</v>
      </c>
      <c r="K61" s="1">
        <v>134.30000000000001</v>
      </c>
      <c r="L61" s="1">
        <v>138.6</v>
      </c>
      <c r="M61" s="1">
        <v>143</v>
      </c>
      <c r="N61" s="1">
        <v>145.30000000000001</v>
      </c>
      <c r="O61" s="1">
        <v>149.19999999999999</v>
      </c>
      <c r="P61" s="1">
        <v>150.69999999999999</v>
      </c>
      <c r="Q61" s="1">
        <v>153.5</v>
      </c>
    </row>
    <row r="62" spans="1:17" x14ac:dyDescent="0.35">
      <c r="A62" s="1" t="s">
        <v>98</v>
      </c>
      <c r="B62" s="1">
        <v>121</v>
      </c>
      <c r="C62" s="1">
        <v>1</v>
      </c>
      <c r="D62" s="1">
        <v>139.1575</v>
      </c>
      <c r="E62" s="1">
        <v>4.6120000000000001E-2</v>
      </c>
      <c r="F62" s="1">
        <v>6.4179000000000004</v>
      </c>
      <c r="G62" s="1">
        <v>124.2</v>
      </c>
      <c r="H62" s="1">
        <v>127.1</v>
      </c>
      <c r="I62" s="1">
        <v>128.6</v>
      </c>
      <c r="J62" s="1">
        <v>132.5</v>
      </c>
      <c r="K62" s="1">
        <v>134.80000000000001</v>
      </c>
      <c r="L62" s="1">
        <v>139.19999999999999</v>
      </c>
      <c r="M62" s="1">
        <v>143.5</v>
      </c>
      <c r="N62" s="1">
        <v>145.80000000000001</v>
      </c>
      <c r="O62" s="1">
        <v>149.69999999999999</v>
      </c>
      <c r="P62" s="1">
        <v>151.19999999999999</v>
      </c>
      <c r="Q62" s="1">
        <v>154.1</v>
      </c>
    </row>
    <row r="63" spans="1:17" x14ac:dyDescent="0.35">
      <c r="A63" s="1" t="s">
        <v>99</v>
      </c>
      <c r="B63" s="1">
        <v>122</v>
      </c>
      <c r="C63" s="1">
        <v>1</v>
      </c>
      <c r="D63" s="1">
        <v>139.68029999999999</v>
      </c>
      <c r="E63" s="1">
        <v>4.6109999999999998E-2</v>
      </c>
      <c r="F63" s="1">
        <v>6.4406999999999996</v>
      </c>
      <c r="G63" s="1">
        <v>124.7</v>
      </c>
      <c r="H63" s="1">
        <v>127.7</v>
      </c>
      <c r="I63" s="1">
        <v>129.1</v>
      </c>
      <c r="J63" s="1">
        <v>133</v>
      </c>
      <c r="K63" s="1">
        <v>135.30000000000001</v>
      </c>
      <c r="L63" s="1">
        <v>139.69999999999999</v>
      </c>
      <c r="M63" s="1">
        <v>144</v>
      </c>
      <c r="N63" s="1">
        <v>146.4</v>
      </c>
      <c r="O63" s="1">
        <v>150.30000000000001</v>
      </c>
      <c r="P63" s="1">
        <v>151.80000000000001</v>
      </c>
      <c r="Q63" s="1">
        <v>154.69999999999999</v>
      </c>
    </row>
    <row r="64" spans="1:17" x14ac:dyDescent="0.35">
      <c r="A64" s="1" t="s">
        <v>100</v>
      </c>
      <c r="B64" s="1">
        <v>123</v>
      </c>
      <c r="C64" s="1">
        <v>1</v>
      </c>
      <c r="D64" s="1">
        <v>140.20490000000001</v>
      </c>
      <c r="E64" s="1">
        <v>4.6089999999999999E-2</v>
      </c>
      <c r="F64" s="1">
        <v>6.4619999999999997</v>
      </c>
      <c r="G64" s="1">
        <v>125.2</v>
      </c>
      <c r="H64" s="1">
        <v>128.1</v>
      </c>
      <c r="I64" s="1">
        <v>129.6</v>
      </c>
      <c r="J64" s="1">
        <v>133.5</v>
      </c>
      <c r="K64" s="1">
        <v>135.80000000000001</v>
      </c>
      <c r="L64" s="1">
        <v>140.19999999999999</v>
      </c>
      <c r="M64" s="1">
        <v>144.6</v>
      </c>
      <c r="N64" s="1">
        <v>146.9</v>
      </c>
      <c r="O64" s="1">
        <v>150.80000000000001</v>
      </c>
      <c r="P64" s="1">
        <v>152.4</v>
      </c>
      <c r="Q64" s="1">
        <v>155.19999999999999</v>
      </c>
    </row>
    <row r="65" spans="1:17" x14ac:dyDescent="0.35">
      <c r="A65" s="1" t="s">
        <v>101</v>
      </c>
      <c r="B65" s="1">
        <v>124</v>
      </c>
      <c r="C65" s="1">
        <v>1</v>
      </c>
      <c r="D65" s="1">
        <v>140.7313</v>
      </c>
      <c r="E65" s="1">
        <v>4.607E-2</v>
      </c>
      <c r="F65" s="1">
        <v>6.4835000000000003</v>
      </c>
      <c r="G65" s="1">
        <v>125.6</v>
      </c>
      <c r="H65" s="1">
        <v>128.5</v>
      </c>
      <c r="I65" s="1">
        <v>130.1</v>
      </c>
      <c r="J65" s="1">
        <v>134</v>
      </c>
      <c r="K65" s="1">
        <v>136.4</v>
      </c>
      <c r="L65" s="1">
        <v>140.69999999999999</v>
      </c>
      <c r="M65" s="1">
        <v>145.1</v>
      </c>
      <c r="N65" s="1">
        <v>147.5</v>
      </c>
      <c r="O65" s="1">
        <v>151.4</v>
      </c>
      <c r="P65" s="1">
        <v>152.9</v>
      </c>
      <c r="Q65" s="1">
        <v>155.80000000000001</v>
      </c>
    </row>
    <row r="66" spans="1:17" x14ac:dyDescent="0.35">
      <c r="A66" s="1" t="s">
        <v>102</v>
      </c>
      <c r="B66" s="1">
        <v>125</v>
      </c>
      <c r="C66" s="1">
        <v>1</v>
      </c>
      <c r="D66" s="1">
        <v>141.2594</v>
      </c>
      <c r="E66" s="1">
        <v>4.6050000000000001E-2</v>
      </c>
      <c r="F66" s="1">
        <v>6.5049999999999999</v>
      </c>
      <c r="G66" s="1">
        <v>126.1</v>
      </c>
      <c r="H66" s="1">
        <v>129</v>
      </c>
      <c r="I66" s="1">
        <v>130.6</v>
      </c>
      <c r="J66" s="1">
        <v>134.5</v>
      </c>
      <c r="K66" s="1">
        <v>136.9</v>
      </c>
      <c r="L66" s="1">
        <v>141.30000000000001</v>
      </c>
      <c r="M66" s="1">
        <v>145.6</v>
      </c>
      <c r="N66" s="1">
        <v>148</v>
      </c>
      <c r="O66" s="1">
        <v>152</v>
      </c>
      <c r="P66" s="1">
        <v>153.5</v>
      </c>
      <c r="Q66" s="1">
        <v>156.4</v>
      </c>
    </row>
    <row r="67" spans="1:17" x14ac:dyDescent="0.35">
      <c r="A67" s="1" t="s">
        <v>103</v>
      </c>
      <c r="B67" s="1">
        <v>126</v>
      </c>
      <c r="C67" s="1">
        <v>1</v>
      </c>
      <c r="D67" s="1">
        <v>141.78919999999999</v>
      </c>
      <c r="E67" s="1">
        <v>4.6030000000000001E-2</v>
      </c>
      <c r="F67" s="1">
        <v>6.5266000000000002</v>
      </c>
      <c r="G67" s="1">
        <v>126.6</v>
      </c>
      <c r="H67" s="1">
        <v>129.5</v>
      </c>
      <c r="I67" s="1">
        <v>131.1</v>
      </c>
      <c r="J67" s="1">
        <v>135</v>
      </c>
      <c r="K67" s="1">
        <v>137.4</v>
      </c>
      <c r="L67" s="1">
        <v>141.80000000000001</v>
      </c>
      <c r="M67" s="1">
        <v>146.19999999999999</v>
      </c>
      <c r="N67" s="1">
        <v>148.6</v>
      </c>
      <c r="O67" s="1">
        <v>152.5</v>
      </c>
      <c r="P67" s="1">
        <v>154.1</v>
      </c>
      <c r="Q67" s="1">
        <v>157</v>
      </c>
    </row>
    <row r="68" spans="1:17" x14ac:dyDescent="0.35">
      <c r="A68" s="1" t="s">
        <v>104</v>
      </c>
      <c r="B68" s="1">
        <v>127</v>
      </c>
      <c r="C68" s="1">
        <v>1</v>
      </c>
      <c r="D68" s="1">
        <v>142.32060000000001</v>
      </c>
      <c r="E68" s="1">
        <v>4.6019999999999998E-2</v>
      </c>
      <c r="F68" s="1">
        <v>6.5467000000000004</v>
      </c>
      <c r="G68" s="1">
        <v>127.1</v>
      </c>
      <c r="H68" s="1">
        <v>130</v>
      </c>
      <c r="I68" s="1">
        <v>131.6</v>
      </c>
      <c r="J68" s="1">
        <v>135.5</v>
      </c>
      <c r="K68" s="1">
        <v>137.9</v>
      </c>
      <c r="L68" s="1">
        <v>142.30000000000001</v>
      </c>
      <c r="M68" s="1">
        <v>146.69999999999999</v>
      </c>
      <c r="N68" s="1">
        <v>149.1</v>
      </c>
      <c r="O68" s="1">
        <v>153.1</v>
      </c>
      <c r="P68" s="1">
        <v>154.6</v>
      </c>
      <c r="Q68" s="1">
        <v>157.6</v>
      </c>
    </row>
    <row r="69" spans="1:17" x14ac:dyDescent="0.35">
      <c r="A69" s="1" t="s">
        <v>105</v>
      </c>
      <c r="B69" s="1">
        <v>128</v>
      </c>
      <c r="C69" s="1">
        <v>1</v>
      </c>
      <c r="D69" s="1">
        <v>142.85339999999999</v>
      </c>
      <c r="E69" s="1">
        <v>4.5969999999999997E-2</v>
      </c>
      <c r="F69" s="1">
        <v>6.5670000000000002</v>
      </c>
      <c r="G69" s="1">
        <v>127.6</v>
      </c>
      <c r="H69" s="1">
        <v>130.5</v>
      </c>
      <c r="I69" s="1">
        <v>132.1</v>
      </c>
      <c r="J69" s="1">
        <v>136</v>
      </c>
      <c r="K69" s="1">
        <v>138.4</v>
      </c>
      <c r="L69" s="1">
        <v>142.9</v>
      </c>
      <c r="M69" s="1">
        <v>147.30000000000001</v>
      </c>
      <c r="N69" s="1">
        <v>149.69999999999999</v>
      </c>
      <c r="O69" s="1">
        <v>153.69999999999999</v>
      </c>
      <c r="P69" s="1">
        <v>155.19999999999999</v>
      </c>
      <c r="Q69" s="1">
        <v>158.1</v>
      </c>
    </row>
    <row r="70" spans="1:17" x14ac:dyDescent="0.35">
      <c r="A70" s="1" t="s">
        <v>106</v>
      </c>
      <c r="B70" s="1">
        <v>129</v>
      </c>
      <c r="C70" s="1">
        <v>1</v>
      </c>
      <c r="D70" s="1">
        <v>143.38740000000001</v>
      </c>
      <c r="E70" s="1">
        <v>4.5940000000000002E-2</v>
      </c>
      <c r="F70" s="1">
        <v>6.5872000000000002</v>
      </c>
      <c r="G70" s="1">
        <v>128.1</v>
      </c>
      <c r="H70" s="1">
        <v>131</v>
      </c>
      <c r="I70" s="1">
        <v>132.6</v>
      </c>
      <c r="J70" s="1">
        <v>136.6</v>
      </c>
      <c r="K70" s="1">
        <v>138.9</v>
      </c>
      <c r="L70" s="1">
        <v>143.4</v>
      </c>
      <c r="M70" s="1">
        <v>147.80000000000001</v>
      </c>
      <c r="N70" s="1">
        <v>150.19999999999999</v>
      </c>
      <c r="O70" s="1">
        <v>154.19999999999999</v>
      </c>
      <c r="P70" s="1">
        <v>155.80000000000001</v>
      </c>
      <c r="Q70" s="1">
        <v>158.69999999999999</v>
      </c>
    </row>
    <row r="71" spans="1:17" x14ac:dyDescent="0.35">
      <c r="A71" s="1" t="s">
        <v>107</v>
      </c>
      <c r="B71" s="1">
        <v>130</v>
      </c>
      <c r="C71" s="1">
        <v>1</v>
      </c>
      <c r="D71" s="1">
        <v>143.9222</v>
      </c>
      <c r="E71" s="1">
        <v>4.5909999999999999E-2</v>
      </c>
      <c r="F71" s="1">
        <v>6.6074999999999999</v>
      </c>
      <c r="G71" s="1">
        <v>128.6</v>
      </c>
      <c r="H71" s="1">
        <v>131.5</v>
      </c>
      <c r="I71" s="1">
        <v>133.1</v>
      </c>
      <c r="J71" s="1">
        <v>137.1</v>
      </c>
      <c r="K71" s="1">
        <v>139.5</v>
      </c>
      <c r="L71" s="1">
        <v>143.9</v>
      </c>
      <c r="M71" s="1">
        <v>148.4</v>
      </c>
      <c r="N71" s="1">
        <v>150.80000000000001</v>
      </c>
      <c r="O71" s="1">
        <v>154.80000000000001</v>
      </c>
      <c r="P71" s="1">
        <v>156.30000000000001</v>
      </c>
      <c r="Q71" s="1">
        <v>159.30000000000001</v>
      </c>
    </row>
    <row r="72" spans="1:17" x14ac:dyDescent="0.35">
      <c r="A72" s="1" t="s">
        <v>108</v>
      </c>
      <c r="B72" s="1">
        <v>131</v>
      </c>
      <c r="C72" s="1">
        <v>1</v>
      </c>
      <c r="D72" s="1">
        <v>144.45750000000001</v>
      </c>
      <c r="E72" s="1">
        <v>4.5879999999999997E-2</v>
      </c>
      <c r="F72" s="1">
        <v>6.6276999999999999</v>
      </c>
      <c r="G72" s="1">
        <v>129</v>
      </c>
      <c r="H72" s="1">
        <v>132</v>
      </c>
      <c r="I72" s="1">
        <v>133.6</v>
      </c>
      <c r="J72" s="1">
        <v>137.6</v>
      </c>
      <c r="K72" s="1">
        <v>140</v>
      </c>
      <c r="L72" s="1">
        <v>144.5</v>
      </c>
      <c r="M72" s="1">
        <v>148.9</v>
      </c>
      <c r="N72" s="1">
        <v>151.30000000000001</v>
      </c>
      <c r="O72" s="1">
        <v>155.4</v>
      </c>
      <c r="P72" s="1">
        <v>156.9</v>
      </c>
      <c r="Q72" s="1">
        <v>159.9</v>
      </c>
    </row>
    <row r="73" spans="1:17" x14ac:dyDescent="0.35">
      <c r="A73" s="1" t="s">
        <v>109</v>
      </c>
      <c r="B73" s="1">
        <v>132</v>
      </c>
      <c r="C73" s="1">
        <v>1</v>
      </c>
      <c r="D73" s="1">
        <v>144.99289999999999</v>
      </c>
      <c r="E73" s="1">
        <v>4.5839999999999999E-2</v>
      </c>
      <c r="F73" s="1">
        <v>6.6464999999999996</v>
      </c>
      <c r="G73" s="1">
        <v>129.5</v>
      </c>
      <c r="H73" s="1">
        <v>132.5</v>
      </c>
      <c r="I73" s="1">
        <v>134.1</v>
      </c>
      <c r="J73" s="1">
        <v>138.1</v>
      </c>
      <c r="K73" s="1">
        <v>140.5</v>
      </c>
      <c r="L73" s="1">
        <v>145</v>
      </c>
      <c r="M73" s="1">
        <v>149.5</v>
      </c>
      <c r="N73" s="1">
        <v>151.9</v>
      </c>
      <c r="O73" s="1">
        <v>155.9</v>
      </c>
      <c r="P73" s="1">
        <v>157.5</v>
      </c>
      <c r="Q73" s="1">
        <v>160.5</v>
      </c>
    </row>
    <row r="74" spans="1:17" x14ac:dyDescent="0.35">
      <c r="A74" s="1" t="s">
        <v>110</v>
      </c>
      <c r="B74" s="1">
        <v>133</v>
      </c>
      <c r="C74" s="1">
        <v>1</v>
      </c>
      <c r="D74" s="1">
        <v>145.52799999999999</v>
      </c>
      <c r="E74" s="1">
        <v>4.58E-2</v>
      </c>
      <c r="F74" s="1">
        <v>6.6651999999999996</v>
      </c>
      <c r="G74" s="1">
        <v>130</v>
      </c>
      <c r="H74" s="1">
        <v>133</v>
      </c>
      <c r="I74" s="1">
        <v>134.6</v>
      </c>
      <c r="J74" s="1">
        <v>138.6</v>
      </c>
      <c r="K74" s="1">
        <v>141</v>
      </c>
      <c r="L74" s="1">
        <v>145.5</v>
      </c>
      <c r="M74" s="1">
        <v>150</v>
      </c>
      <c r="N74" s="1">
        <v>152.4</v>
      </c>
      <c r="O74" s="1">
        <v>156.5</v>
      </c>
      <c r="P74" s="1">
        <v>158.1</v>
      </c>
      <c r="Q74" s="1">
        <v>161</v>
      </c>
    </row>
    <row r="75" spans="1:17" x14ac:dyDescent="0.35">
      <c r="A75" s="1" t="s">
        <v>111</v>
      </c>
      <c r="B75" s="1">
        <v>134</v>
      </c>
      <c r="C75" s="1">
        <v>1</v>
      </c>
      <c r="D75" s="1">
        <v>146.06219999999999</v>
      </c>
      <c r="E75" s="1">
        <v>4.5760000000000002E-2</v>
      </c>
      <c r="F75" s="1">
        <v>6.6837999999999997</v>
      </c>
      <c r="G75" s="1">
        <v>130.5</v>
      </c>
      <c r="H75" s="1">
        <v>133.5</v>
      </c>
      <c r="I75" s="1">
        <v>135.1</v>
      </c>
      <c r="J75" s="1">
        <v>139.1</v>
      </c>
      <c r="K75" s="1">
        <v>141.6</v>
      </c>
      <c r="L75" s="1">
        <v>146.1</v>
      </c>
      <c r="M75" s="1">
        <v>150.6</v>
      </c>
      <c r="N75" s="1">
        <v>153</v>
      </c>
      <c r="O75" s="1">
        <v>157.1</v>
      </c>
      <c r="P75" s="1">
        <v>158.6</v>
      </c>
      <c r="Q75" s="1">
        <v>161.6</v>
      </c>
    </row>
    <row r="76" spans="1:17" x14ac:dyDescent="0.35">
      <c r="A76" s="1" t="s">
        <v>112</v>
      </c>
      <c r="B76" s="1">
        <v>135</v>
      </c>
      <c r="C76" s="1">
        <v>1</v>
      </c>
      <c r="D76" s="1">
        <v>146.5951</v>
      </c>
      <c r="E76" s="1">
        <v>4.5710000000000001E-2</v>
      </c>
      <c r="F76" s="1">
        <v>6.7008999999999999</v>
      </c>
      <c r="G76" s="1">
        <v>131</v>
      </c>
      <c r="H76" s="1">
        <v>134</v>
      </c>
      <c r="I76" s="1">
        <v>135.6</v>
      </c>
      <c r="J76" s="1">
        <v>139.69999999999999</v>
      </c>
      <c r="K76" s="1">
        <v>142.1</v>
      </c>
      <c r="L76" s="1">
        <v>146.6</v>
      </c>
      <c r="M76" s="1">
        <v>151.1</v>
      </c>
      <c r="N76" s="1">
        <v>153.5</v>
      </c>
      <c r="O76" s="1">
        <v>157.6</v>
      </c>
      <c r="P76" s="1">
        <v>159.19999999999999</v>
      </c>
      <c r="Q76" s="1">
        <v>162.19999999999999</v>
      </c>
    </row>
    <row r="77" spans="1:17" x14ac:dyDescent="0.35">
      <c r="A77" s="1" t="s">
        <v>113</v>
      </c>
      <c r="B77" s="1">
        <v>136</v>
      </c>
      <c r="C77" s="1">
        <v>1</v>
      </c>
      <c r="D77" s="1">
        <v>147.12620000000001</v>
      </c>
      <c r="E77" s="1">
        <v>4.5670000000000002E-2</v>
      </c>
      <c r="F77" s="1">
        <v>6.7192999999999996</v>
      </c>
      <c r="G77" s="1">
        <v>131.5</v>
      </c>
      <c r="H77" s="1">
        <v>134.5</v>
      </c>
      <c r="I77" s="1">
        <v>136.1</v>
      </c>
      <c r="J77" s="1">
        <v>140.19999999999999</v>
      </c>
      <c r="K77" s="1">
        <v>142.6</v>
      </c>
      <c r="L77" s="1">
        <v>147.1</v>
      </c>
      <c r="M77" s="1">
        <v>151.69999999999999</v>
      </c>
      <c r="N77" s="1">
        <v>154.1</v>
      </c>
      <c r="O77" s="1">
        <v>158.19999999999999</v>
      </c>
      <c r="P77" s="1">
        <v>159.80000000000001</v>
      </c>
      <c r="Q77" s="1">
        <v>162.80000000000001</v>
      </c>
    </row>
    <row r="78" spans="1:17" x14ac:dyDescent="0.35">
      <c r="A78" s="1" t="s">
        <v>114</v>
      </c>
      <c r="B78" s="1">
        <v>137</v>
      </c>
      <c r="C78" s="1">
        <v>1</v>
      </c>
      <c r="D78" s="1">
        <v>147.65479999999999</v>
      </c>
      <c r="E78" s="1">
        <v>4.5620000000000001E-2</v>
      </c>
      <c r="F78" s="1">
        <v>6.7359999999999998</v>
      </c>
      <c r="G78" s="1">
        <v>132</v>
      </c>
      <c r="H78" s="1">
        <v>135</v>
      </c>
      <c r="I78" s="1">
        <v>136.6</v>
      </c>
      <c r="J78" s="1">
        <v>140.69999999999999</v>
      </c>
      <c r="K78" s="1">
        <v>143.1</v>
      </c>
      <c r="L78" s="1">
        <v>147.69999999999999</v>
      </c>
      <c r="M78" s="1">
        <v>152.19999999999999</v>
      </c>
      <c r="N78" s="1">
        <v>154.6</v>
      </c>
      <c r="O78" s="1">
        <v>158.69999999999999</v>
      </c>
      <c r="P78" s="1">
        <v>160.30000000000001</v>
      </c>
      <c r="Q78" s="1">
        <v>163.30000000000001</v>
      </c>
    </row>
    <row r="79" spans="1:17" x14ac:dyDescent="0.35">
      <c r="A79" s="1" t="s">
        <v>115</v>
      </c>
      <c r="B79" s="1">
        <v>138</v>
      </c>
      <c r="C79" s="1">
        <v>1</v>
      </c>
      <c r="D79" s="1">
        <v>148.18039999999999</v>
      </c>
      <c r="E79" s="1">
        <v>4.5569999999999999E-2</v>
      </c>
      <c r="F79" s="1">
        <v>6.7526000000000002</v>
      </c>
      <c r="G79" s="1">
        <v>132.5</v>
      </c>
      <c r="H79" s="1">
        <v>135.5</v>
      </c>
      <c r="I79" s="1">
        <v>137.1</v>
      </c>
      <c r="J79" s="1">
        <v>141.19999999999999</v>
      </c>
      <c r="K79" s="1">
        <v>143.6</v>
      </c>
      <c r="L79" s="1">
        <v>148.19999999999999</v>
      </c>
      <c r="M79" s="1">
        <v>152.69999999999999</v>
      </c>
      <c r="N79" s="1">
        <v>155.19999999999999</v>
      </c>
      <c r="O79" s="1">
        <v>159.30000000000001</v>
      </c>
      <c r="P79" s="1">
        <v>160.9</v>
      </c>
      <c r="Q79" s="1">
        <v>163.9</v>
      </c>
    </row>
    <row r="80" spans="1:17" x14ac:dyDescent="0.35">
      <c r="A80" s="1" t="s">
        <v>116</v>
      </c>
      <c r="B80" s="1">
        <v>139</v>
      </c>
      <c r="C80" s="1">
        <v>1</v>
      </c>
      <c r="D80" s="1">
        <v>148.70230000000001</v>
      </c>
      <c r="E80" s="1">
        <v>4.5519999999999998E-2</v>
      </c>
      <c r="F80" s="1">
        <v>6.7689000000000004</v>
      </c>
      <c r="G80" s="1">
        <v>133</v>
      </c>
      <c r="H80" s="1">
        <v>136</v>
      </c>
      <c r="I80" s="1">
        <v>137.6</v>
      </c>
      <c r="J80" s="1">
        <v>141.69999999999999</v>
      </c>
      <c r="K80" s="1">
        <v>144.1</v>
      </c>
      <c r="L80" s="1">
        <v>148.69999999999999</v>
      </c>
      <c r="M80" s="1">
        <v>153.30000000000001</v>
      </c>
      <c r="N80" s="1">
        <v>155.69999999999999</v>
      </c>
      <c r="O80" s="1">
        <v>159.80000000000001</v>
      </c>
      <c r="P80" s="1">
        <v>161.4</v>
      </c>
      <c r="Q80" s="1">
        <v>164.4</v>
      </c>
    </row>
    <row r="81" spans="1:17" x14ac:dyDescent="0.35">
      <c r="A81" s="1" t="s">
        <v>117</v>
      </c>
      <c r="B81" s="1">
        <v>140</v>
      </c>
      <c r="C81" s="1">
        <v>1</v>
      </c>
      <c r="D81" s="1">
        <v>149.21969999999999</v>
      </c>
      <c r="E81" s="1">
        <v>4.546E-2</v>
      </c>
      <c r="F81" s="1">
        <v>6.7835000000000001</v>
      </c>
      <c r="G81" s="1">
        <v>133.4</v>
      </c>
      <c r="H81" s="1">
        <v>136.5</v>
      </c>
      <c r="I81" s="1">
        <v>138.1</v>
      </c>
      <c r="J81" s="1">
        <v>142.19999999999999</v>
      </c>
      <c r="K81" s="1">
        <v>144.6</v>
      </c>
      <c r="L81" s="1">
        <v>149.19999999999999</v>
      </c>
      <c r="M81" s="1">
        <v>153.80000000000001</v>
      </c>
      <c r="N81" s="1">
        <v>156.30000000000001</v>
      </c>
      <c r="O81" s="1">
        <v>160.4</v>
      </c>
      <c r="P81" s="1">
        <v>162</v>
      </c>
      <c r="Q81" s="1">
        <v>165</v>
      </c>
    </row>
    <row r="82" spans="1:17" x14ac:dyDescent="0.35">
      <c r="A82" s="1" t="s">
        <v>118</v>
      </c>
      <c r="B82" s="1">
        <v>141</v>
      </c>
      <c r="C82" s="1">
        <v>1</v>
      </c>
      <c r="D82" s="1">
        <v>149.73220000000001</v>
      </c>
      <c r="E82" s="1">
        <v>4.5409999999999999E-2</v>
      </c>
      <c r="F82" s="1">
        <v>6.7992999999999997</v>
      </c>
      <c r="G82" s="1">
        <v>133.9</v>
      </c>
      <c r="H82" s="1">
        <v>136.9</v>
      </c>
      <c r="I82" s="1">
        <v>138.5</v>
      </c>
      <c r="J82" s="1">
        <v>142.69999999999999</v>
      </c>
      <c r="K82" s="1">
        <v>145.1</v>
      </c>
      <c r="L82" s="1">
        <v>149.69999999999999</v>
      </c>
      <c r="M82" s="1">
        <v>154.30000000000001</v>
      </c>
      <c r="N82" s="1">
        <v>156.80000000000001</v>
      </c>
      <c r="O82" s="1">
        <v>160.9</v>
      </c>
      <c r="P82" s="1">
        <v>162.5</v>
      </c>
      <c r="Q82" s="1">
        <v>165.6</v>
      </c>
    </row>
    <row r="83" spans="1:17" x14ac:dyDescent="0.35">
      <c r="A83" s="1" t="s">
        <v>119</v>
      </c>
      <c r="B83" s="1">
        <v>142</v>
      </c>
      <c r="C83" s="1">
        <v>1</v>
      </c>
      <c r="D83" s="1">
        <v>150.239</v>
      </c>
      <c r="E83" s="1">
        <v>4.5350000000000001E-2</v>
      </c>
      <c r="F83" s="1">
        <v>6.8132999999999999</v>
      </c>
      <c r="G83" s="1">
        <v>134.4</v>
      </c>
      <c r="H83" s="1">
        <v>137.4</v>
      </c>
      <c r="I83" s="1">
        <v>139</v>
      </c>
      <c r="J83" s="1">
        <v>143.19999999999999</v>
      </c>
      <c r="K83" s="1">
        <v>145.6</v>
      </c>
      <c r="L83" s="1">
        <v>150.19999999999999</v>
      </c>
      <c r="M83" s="1">
        <v>154.80000000000001</v>
      </c>
      <c r="N83" s="1">
        <v>157.4</v>
      </c>
      <c r="O83" s="1">
        <v>161.4</v>
      </c>
      <c r="P83" s="1">
        <v>163.1</v>
      </c>
      <c r="Q83" s="1">
        <v>166.1</v>
      </c>
    </row>
    <row r="84" spans="1:17" x14ac:dyDescent="0.35">
      <c r="A84" s="1" t="s">
        <v>120</v>
      </c>
      <c r="B84" s="1">
        <v>143</v>
      </c>
      <c r="C84" s="1">
        <v>1</v>
      </c>
      <c r="D84" s="1">
        <v>150.73939999999999</v>
      </c>
      <c r="E84" s="1">
        <v>4.5289999999999997E-2</v>
      </c>
      <c r="F84" s="1">
        <v>6.827</v>
      </c>
      <c r="G84" s="1">
        <v>134.9</v>
      </c>
      <c r="H84" s="1">
        <v>137.9</v>
      </c>
      <c r="I84" s="1">
        <v>139.5</v>
      </c>
      <c r="J84" s="1">
        <v>143.69999999999999</v>
      </c>
      <c r="K84" s="1">
        <v>146.1</v>
      </c>
      <c r="L84" s="1">
        <v>150.69999999999999</v>
      </c>
      <c r="M84" s="1">
        <v>155.30000000000001</v>
      </c>
      <c r="N84" s="1">
        <v>157.80000000000001</v>
      </c>
      <c r="O84" s="1">
        <v>162</v>
      </c>
      <c r="P84" s="1">
        <v>163.6</v>
      </c>
      <c r="Q84" s="1">
        <v>166.6</v>
      </c>
    </row>
    <row r="85" spans="1:17" x14ac:dyDescent="0.35">
      <c r="A85" s="1" t="s">
        <v>121</v>
      </c>
      <c r="B85" s="1">
        <v>144</v>
      </c>
      <c r="C85" s="1">
        <v>1</v>
      </c>
      <c r="D85" s="1">
        <v>151.23269999999999</v>
      </c>
      <c r="E85" s="1">
        <v>4.5229999999999999E-2</v>
      </c>
      <c r="F85" s="1">
        <v>6.8403</v>
      </c>
      <c r="G85" s="1">
        <v>135.30000000000001</v>
      </c>
      <c r="H85" s="1">
        <v>138.4</v>
      </c>
      <c r="I85" s="1">
        <v>140</v>
      </c>
      <c r="J85" s="1">
        <v>144.1</v>
      </c>
      <c r="K85" s="1">
        <v>146.6</v>
      </c>
      <c r="L85" s="1">
        <v>151.19999999999999</v>
      </c>
      <c r="M85" s="1">
        <v>155.80000000000001</v>
      </c>
      <c r="N85" s="1">
        <v>158.30000000000001</v>
      </c>
      <c r="O85" s="1">
        <v>162.5</v>
      </c>
      <c r="P85" s="1">
        <v>164.1</v>
      </c>
      <c r="Q85" s="1">
        <v>167.1</v>
      </c>
    </row>
    <row r="86" spans="1:17" x14ac:dyDescent="0.35">
      <c r="A86" s="1" t="s">
        <v>122</v>
      </c>
      <c r="B86" s="1">
        <v>145</v>
      </c>
      <c r="C86" s="1">
        <v>1</v>
      </c>
      <c r="D86" s="1">
        <v>151.7182</v>
      </c>
      <c r="E86" s="1">
        <v>4.5159999999999999E-2</v>
      </c>
      <c r="F86" s="1">
        <v>6.8516000000000004</v>
      </c>
      <c r="G86" s="1">
        <v>135.80000000000001</v>
      </c>
      <c r="H86" s="1">
        <v>138.80000000000001</v>
      </c>
      <c r="I86" s="1">
        <v>140.4</v>
      </c>
      <c r="J86" s="1">
        <v>144.6</v>
      </c>
      <c r="K86" s="1">
        <v>147.1</v>
      </c>
      <c r="L86" s="1">
        <v>151.69999999999999</v>
      </c>
      <c r="M86" s="1">
        <v>156.30000000000001</v>
      </c>
      <c r="N86" s="1">
        <v>158.80000000000001</v>
      </c>
      <c r="O86" s="1">
        <v>163</v>
      </c>
      <c r="P86" s="1">
        <v>164.6</v>
      </c>
      <c r="Q86" s="1">
        <v>167.7</v>
      </c>
    </row>
    <row r="87" spans="1:17" x14ac:dyDescent="0.35">
      <c r="A87" s="1" t="s">
        <v>123</v>
      </c>
      <c r="B87" s="1">
        <v>146</v>
      </c>
      <c r="C87" s="1">
        <v>1</v>
      </c>
      <c r="D87" s="1">
        <v>152.1951</v>
      </c>
      <c r="E87" s="1">
        <v>4.5100000000000001E-2</v>
      </c>
      <c r="F87" s="1">
        <v>6.8639999999999999</v>
      </c>
      <c r="G87" s="1">
        <v>136.19999999999999</v>
      </c>
      <c r="H87" s="1">
        <v>139.30000000000001</v>
      </c>
      <c r="I87" s="1">
        <v>140.9</v>
      </c>
      <c r="J87" s="1">
        <v>145.1</v>
      </c>
      <c r="K87" s="1">
        <v>147.6</v>
      </c>
      <c r="L87" s="1">
        <v>152.19999999999999</v>
      </c>
      <c r="M87" s="1">
        <v>156.80000000000001</v>
      </c>
      <c r="N87" s="1">
        <v>159.30000000000001</v>
      </c>
      <c r="O87" s="1">
        <v>163.5</v>
      </c>
      <c r="P87" s="1">
        <v>165.1</v>
      </c>
      <c r="Q87" s="1">
        <v>168.2</v>
      </c>
    </row>
    <row r="88" spans="1:17" x14ac:dyDescent="0.35">
      <c r="A88" s="1" t="s">
        <v>124</v>
      </c>
      <c r="B88" s="1">
        <v>147</v>
      </c>
      <c r="C88" s="1">
        <v>1</v>
      </c>
      <c r="D88" s="1">
        <v>152.6628</v>
      </c>
      <c r="E88" s="1">
        <v>4.5030000000000001E-2</v>
      </c>
      <c r="F88" s="1">
        <v>6.8743999999999996</v>
      </c>
      <c r="G88" s="1">
        <v>136.69999999999999</v>
      </c>
      <c r="H88" s="1">
        <v>139.69999999999999</v>
      </c>
      <c r="I88" s="1">
        <v>141.4</v>
      </c>
      <c r="J88" s="1">
        <v>145.5</v>
      </c>
      <c r="K88" s="1">
        <v>148</v>
      </c>
      <c r="L88" s="1">
        <v>152.69999999999999</v>
      </c>
      <c r="M88" s="1">
        <v>157.30000000000001</v>
      </c>
      <c r="N88" s="1">
        <v>159.80000000000001</v>
      </c>
      <c r="O88" s="1">
        <v>164</v>
      </c>
      <c r="P88" s="1">
        <v>165.6</v>
      </c>
      <c r="Q88" s="1">
        <v>168.7</v>
      </c>
    </row>
    <row r="89" spans="1:17" x14ac:dyDescent="0.35">
      <c r="A89" s="1" t="s">
        <v>125</v>
      </c>
      <c r="B89" s="1">
        <v>148</v>
      </c>
      <c r="C89" s="1">
        <v>1</v>
      </c>
      <c r="D89" s="1">
        <v>153.1206</v>
      </c>
      <c r="E89" s="1">
        <v>4.4970000000000003E-2</v>
      </c>
      <c r="F89" s="1">
        <v>6.8857999999999997</v>
      </c>
      <c r="G89" s="1">
        <v>137.1</v>
      </c>
      <c r="H89" s="1">
        <v>140.19999999999999</v>
      </c>
      <c r="I89" s="1">
        <v>141.80000000000001</v>
      </c>
      <c r="J89" s="1">
        <v>146</v>
      </c>
      <c r="K89" s="1">
        <v>148.5</v>
      </c>
      <c r="L89" s="1">
        <v>153.1</v>
      </c>
      <c r="M89" s="1">
        <v>157.80000000000001</v>
      </c>
      <c r="N89" s="1">
        <v>160.30000000000001</v>
      </c>
      <c r="O89" s="1">
        <v>164.4</v>
      </c>
      <c r="P89" s="1">
        <v>166.1</v>
      </c>
      <c r="Q89" s="1">
        <v>169.1</v>
      </c>
    </row>
    <row r="90" spans="1:17" x14ac:dyDescent="0.35">
      <c r="A90" s="1" t="s">
        <v>126</v>
      </c>
      <c r="B90" s="1">
        <v>149</v>
      </c>
      <c r="C90" s="1">
        <v>1</v>
      </c>
      <c r="D90" s="1">
        <v>153.56780000000001</v>
      </c>
      <c r="E90" s="1">
        <v>4.4900000000000002E-2</v>
      </c>
      <c r="F90" s="1">
        <v>6.8952</v>
      </c>
      <c r="G90" s="1">
        <v>137.5</v>
      </c>
      <c r="H90" s="1">
        <v>140.6</v>
      </c>
      <c r="I90" s="1">
        <v>142.19999999999999</v>
      </c>
      <c r="J90" s="1">
        <v>146.4</v>
      </c>
      <c r="K90" s="1">
        <v>148.9</v>
      </c>
      <c r="L90" s="1">
        <v>153.6</v>
      </c>
      <c r="M90" s="1">
        <v>158.19999999999999</v>
      </c>
      <c r="N90" s="1">
        <v>160.69999999999999</v>
      </c>
      <c r="O90" s="1">
        <v>164.9</v>
      </c>
      <c r="P90" s="1">
        <v>166.5</v>
      </c>
      <c r="Q90" s="1">
        <v>169.6</v>
      </c>
    </row>
    <row r="91" spans="1:17" x14ac:dyDescent="0.35">
      <c r="A91" s="1" t="s">
        <v>127</v>
      </c>
      <c r="B91" s="1">
        <v>150</v>
      </c>
      <c r="C91" s="1">
        <v>1</v>
      </c>
      <c r="D91" s="1">
        <v>154.00409999999999</v>
      </c>
      <c r="E91" s="1">
        <v>4.4830000000000002E-2</v>
      </c>
      <c r="F91" s="1">
        <v>6.9039999999999999</v>
      </c>
      <c r="G91" s="1">
        <v>137.9</v>
      </c>
      <c r="H91" s="1">
        <v>141</v>
      </c>
      <c r="I91" s="1">
        <v>142.6</v>
      </c>
      <c r="J91" s="1">
        <v>146.80000000000001</v>
      </c>
      <c r="K91" s="1">
        <v>149.30000000000001</v>
      </c>
      <c r="L91" s="1">
        <v>154</v>
      </c>
      <c r="M91" s="1">
        <v>158.69999999999999</v>
      </c>
      <c r="N91" s="1">
        <v>161.19999999999999</v>
      </c>
      <c r="O91" s="1">
        <v>165.4</v>
      </c>
      <c r="P91" s="1">
        <v>167</v>
      </c>
      <c r="Q91" s="1">
        <v>170.1</v>
      </c>
    </row>
    <row r="92" spans="1:17" x14ac:dyDescent="0.35">
      <c r="A92" s="1" t="s">
        <v>128</v>
      </c>
      <c r="B92" s="1">
        <v>151</v>
      </c>
      <c r="C92" s="1">
        <v>1</v>
      </c>
      <c r="D92" s="1">
        <v>154.429</v>
      </c>
      <c r="E92" s="1">
        <v>4.4760000000000001E-2</v>
      </c>
      <c r="F92" s="1">
        <v>6.9122000000000003</v>
      </c>
      <c r="G92" s="1">
        <v>138.30000000000001</v>
      </c>
      <c r="H92" s="1">
        <v>141.4</v>
      </c>
      <c r="I92" s="1">
        <v>143.1</v>
      </c>
      <c r="J92" s="1">
        <v>147.30000000000001</v>
      </c>
      <c r="K92" s="1">
        <v>149.80000000000001</v>
      </c>
      <c r="L92" s="1">
        <v>154.4</v>
      </c>
      <c r="M92" s="1">
        <v>159.1</v>
      </c>
      <c r="N92" s="1">
        <v>161.6</v>
      </c>
      <c r="O92" s="1">
        <v>165.8</v>
      </c>
      <c r="P92" s="1">
        <v>167.4</v>
      </c>
      <c r="Q92" s="1">
        <v>170.5</v>
      </c>
    </row>
    <row r="93" spans="1:17" x14ac:dyDescent="0.35">
      <c r="A93" s="1" t="s">
        <v>129</v>
      </c>
      <c r="B93" s="1">
        <v>152</v>
      </c>
      <c r="C93" s="1">
        <v>1</v>
      </c>
      <c r="D93" s="1">
        <v>154.84229999999999</v>
      </c>
      <c r="E93" s="1">
        <v>4.4679999999999997E-2</v>
      </c>
      <c r="F93" s="1">
        <v>6.9184000000000001</v>
      </c>
      <c r="G93" s="1">
        <v>138.69999999999999</v>
      </c>
      <c r="H93" s="1">
        <v>141.80000000000001</v>
      </c>
      <c r="I93" s="1">
        <v>143.5</v>
      </c>
      <c r="J93" s="1">
        <v>147.69999999999999</v>
      </c>
      <c r="K93" s="1">
        <v>150.19999999999999</v>
      </c>
      <c r="L93" s="1">
        <v>154.80000000000001</v>
      </c>
      <c r="M93" s="1">
        <v>159.5</v>
      </c>
      <c r="N93" s="1">
        <v>162</v>
      </c>
      <c r="O93" s="1">
        <v>166.2</v>
      </c>
      <c r="P93" s="1">
        <v>167.9</v>
      </c>
      <c r="Q93" s="1">
        <v>170.9</v>
      </c>
    </row>
    <row r="94" spans="1:17" x14ac:dyDescent="0.35">
      <c r="A94" s="1" t="s">
        <v>130</v>
      </c>
      <c r="B94" s="1">
        <v>153</v>
      </c>
      <c r="C94" s="1">
        <v>1</v>
      </c>
      <c r="D94" s="1">
        <v>155.24369999999999</v>
      </c>
      <c r="E94" s="1">
        <v>4.4609999999999997E-2</v>
      </c>
      <c r="F94" s="1">
        <v>6.9253999999999998</v>
      </c>
      <c r="G94" s="1">
        <v>139.1</v>
      </c>
      <c r="H94" s="1">
        <v>142.19999999999999</v>
      </c>
      <c r="I94" s="1">
        <v>143.9</v>
      </c>
      <c r="J94" s="1">
        <v>148.1</v>
      </c>
      <c r="K94" s="1">
        <v>150.6</v>
      </c>
      <c r="L94" s="1">
        <v>155.19999999999999</v>
      </c>
      <c r="M94" s="1">
        <v>159.9</v>
      </c>
      <c r="N94" s="1">
        <v>162.4</v>
      </c>
      <c r="O94" s="1">
        <v>166.6</v>
      </c>
      <c r="P94" s="1">
        <v>168.3</v>
      </c>
      <c r="Q94" s="1">
        <v>171.4</v>
      </c>
    </row>
    <row r="95" spans="1:17" x14ac:dyDescent="0.35">
      <c r="A95" s="1" t="s">
        <v>131</v>
      </c>
      <c r="B95" s="1">
        <v>154</v>
      </c>
      <c r="C95" s="1">
        <v>1</v>
      </c>
      <c r="D95" s="1">
        <v>155.63300000000001</v>
      </c>
      <c r="E95" s="1">
        <v>4.4540000000000003E-2</v>
      </c>
      <c r="F95" s="1">
        <v>6.9318999999999997</v>
      </c>
      <c r="G95" s="1">
        <v>139.5</v>
      </c>
      <c r="H95" s="1">
        <v>142.6</v>
      </c>
      <c r="I95" s="1">
        <v>144.19999999999999</v>
      </c>
      <c r="J95" s="1">
        <v>148.4</v>
      </c>
      <c r="K95" s="1">
        <v>151</v>
      </c>
      <c r="L95" s="1">
        <v>155.6</v>
      </c>
      <c r="M95" s="1">
        <v>160.30000000000001</v>
      </c>
      <c r="N95" s="1">
        <v>162.80000000000001</v>
      </c>
      <c r="O95" s="1">
        <v>167</v>
      </c>
      <c r="P95" s="1">
        <v>168.7</v>
      </c>
      <c r="Q95" s="1">
        <v>171.8</v>
      </c>
    </row>
    <row r="96" spans="1:17" x14ac:dyDescent="0.35">
      <c r="A96" s="1" t="s">
        <v>132</v>
      </c>
      <c r="B96" s="1">
        <v>155</v>
      </c>
      <c r="C96" s="1">
        <v>1</v>
      </c>
      <c r="D96" s="1">
        <v>156.01009999999999</v>
      </c>
      <c r="E96" s="1">
        <v>4.446E-2</v>
      </c>
      <c r="F96" s="1">
        <v>6.9362000000000004</v>
      </c>
      <c r="G96" s="1">
        <v>139.9</v>
      </c>
      <c r="H96" s="1">
        <v>143</v>
      </c>
      <c r="I96" s="1">
        <v>144.6</v>
      </c>
      <c r="J96" s="1">
        <v>148.80000000000001</v>
      </c>
      <c r="K96" s="1">
        <v>151.30000000000001</v>
      </c>
      <c r="L96" s="1">
        <v>156</v>
      </c>
      <c r="M96" s="1">
        <v>160.69999999999999</v>
      </c>
      <c r="N96" s="1">
        <v>163.19999999999999</v>
      </c>
      <c r="O96" s="1">
        <v>167.4</v>
      </c>
      <c r="P96" s="1">
        <v>169.1</v>
      </c>
      <c r="Q96" s="1">
        <v>172.1</v>
      </c>
    </row>
    <row r="97" spans="1:17" x14ac:dyDescent="0.35">
      <c r="A97" s="1" t="s">
        <v>133</v>
      </c>
      <c r="B97" s="1">
        <v>156</v>
      </c>
      <c r="C97" s="1">
        <v>1</v>
      </c>
      <c r="D97" s="1">
        <v>156.37479999999999</v>
      </c>
      <c r="E97" s="1">
        <v>4.4389999999999999E-2</v>
      </c>
      <c r="F97" s="1">
        <v>6.9414999999999996</v>
      </c>
      <c r="G97" s="1">
        <v>140.19999999999999</v>
      </c>
      <c r="H97" s="1">
        <v>143.30000000000001</v>
      </c>
      <c r="I97" s="1">
        <v>145</v>
      </c>
      <c r="J97" s="1">
        <v>149.19999999999999</v>
      </c>
      <c r="K97" s="1">
        <v>151.69999999999999</v>
      </c>
      <c r="L97" s="1">
        <v>156.4</v>
      </c>
      <c r="M97" s="1">
        <v>161.1</v>
      </c>
      <c r="N97" s="1">
        <v>163.6</v>
      </c>
      <c r="O97" s="1">
        <v>167.8</v>
      </c>
      <c r="P97" s="1">
        <v>169.4</v>
      </c>
      <c r="Q97" s="1">
        <v>172.5</v>
      </c>
    </row>
    <row r="98" spans="1:17" x14ac:dyDescent="0.35">
      <c r="A98" s="1" t="s">
        <v>134</v>
      </c>
      <c r="B98" s="1">
        <v>157</v>
      </c>
      <c r="C98" s="1">
        <v>1</v>
      </c>
      <c r="D98" s="1">
        <v>156.7269</v>
      </c>
      <c r="E98" s="1">
        <v>4.4310000000000002E-2</v>
      </c>
      <c r="F98" s="1">
        <v>6.9446000000000003</v>
      </c>
      <c r="G98" s="1">
        <v>140.6</v>
      </c>
      <c r="H98" s="1">
        <v>143.69999999999999</v>
      </c>
      <c r="I98" s="1">
        <v>145.30000000000001</v>
      </c>
      <c r="J98" s="1">
        <v>149.5</v>
      </c>
      <c r="K98" s="1">
        <v>152</v>
      </c>
      <c r="L98" s="1">
        <v>156.69999999999999</v>
      </c>
      <c r="M98" s="1">
        <v>161.4</v>
      </c>
      <c r="N98" s="1">
        <v>163.9</v>
      </c>
      <c r="O98" s="1">
        <v>168.2</v>
      </c>
      <c r="P98" s="1">
        <v>169.8</v>
      </c>
      <c r="Q98" s="1">
        <v>172.9</v>
      </c>
    </row>
    <row r="99" spans="1:17" x14ac:dyDescent="0.35">
      <c r="A99" s="1" t="s">
        <v>135</v>
      </c>
      <c r="B99" s="1">
        <v>158</v>
      </c>
      <c r="C99" s="1">
        <v>1</v>
      </c>
      <c r="D99" s="1">
        <v>157.06659999999999</v>
      </c>
      <c r="E99" s="1">
        <v>4.4229999999999998E-2</v>
      </c>
      <c r="F99" s="1">
        <v>6.9470999999999998</v>
      </c>
      <c r="G99" s="1">
        <v>140.9</v>
      </c>
      <c r="H99" s="1">
        <v>144</v>
      </c>
      <c r="I99" s="1">
        <v>145.6</v>
      </c>
      <c r="J99" s="1">
        <v>149.9</v>
      </c>
      <c r="K99" s="1">
        <v>152.4</v>
      </c>
      <c r="L99" s="1">
        <v>157.1</v>
      </c>
      <c r="M99" s="1">
        <v>161.80000000000001</v>
      </c>
      <c r="N99" s="1">
        <v>164.3</v>
      </c>
      <c r="O99" s="1">
        <v>168.5</v>
      </c>
      <c r="P99" s="1">
        <v>170.1</v>
      </c>
      <c r="Q99" s="1">
        <v>173.2</v>
      </c>
    </row>
    <row r="100" spans="1:17" x14ac:dyDescent="0.35">
      <c r="A100" s="1" t="s">
        <v>136</v>
      </c>
      <c r="B100" s="1">
        <v>159</v>
      </c>
      <c r="C100" s="1">
        <v>1</v>
      </c>
      <c r="D100" s="1">
        <v>157.39359999999999</v>
      </c>
      <c r="E100" s="1">
        <v>4.4150000000000002E-2</v>
      </c>
      <c r="F100" s="1">
        <v>6.9489000000000001</v>
      </c>
      <c r="G100" s="1">
        <v>141.19999999999999</v>
      </c>
      <c r="H100" s="1">
        <v>144.30000000000001</v>
      </c>
      <c r="I100" s="1">
        <v>146</v>
      </c>
      <c r="J100" s="1">
        <v>150.19999999999999</v>
      </c>
      <c r="K100" s="1">
        <v>152.69999999999999</v>
      </c>
      <c r="L100" s="1">
        <v>157.4</v>
      </c>
      <c r="M100" s="1">
        <v>162.1</v>
      </c>
      <c r="N100" s="1">
        <v>164.6</v>
      </c>
      <c r="O100" s="1">
        <v>168.8</v>
      </c>
      <c r="P100" s="1">
        <v>170.5</v>
      </c>
      <c r="Q100" s="1">
        <v>173.6</v>
      </c>
    </row>
    <row r="101" spans="1:17" x14ac:dyDescent="0.35">
      <c r="A101" s="1" t="s">
        <v>161</v>
      </c>
      <c r="B101" s="1">
        <v>160</v>
      </c>
      <c r="C101" s="1">
        <v>1</v>
      </c>
      <c r="D101" s="1">
        <v>157.70820000000001</v>
      </c>
      <c r="E101" s="1">
        <v>4.4080000000000001E-2</v>
      </c>
      <c r="F101" s="1">
        <v>6.9518000000000004</v>
      </c>
      <c r="G101" s="1">
        <v>141.5</v>
      </c>
      <c r="H101" s="1">
        <v>144.6</v>
      </c>
      <c r="I101" s="1">
        <v>146.30000000000001</v>
      </c>
      <c r="J101" s="1">
        <v>150.5</v>
      </c>
      <c r="K101" s="1">
        <v>153</v>
      </c>
      <c r="L101" s="1">
        <v>157.69999999999999</v>
      </c>
      <c r="M101" s="1">
        <v>162.4</v>
      </c>
      <c r="N101" s="1">
        <v>164.9</v>
      </c>
      <c r="O101" s="1">
        <v>169.1</v>
      </c>
      <c r="P101" s="1">
        <v>170.8</v>
      </c>
      <c r="Q101" s="1">
        <v>173.9</v>
      </c>
    </row>
    <row r="102" spans="1:17" x14ac:dyDescent="0.35">
      <c r="A102" s="1" t="s">
        <v>162</v>
      </c>
      <c r="B102" s="1">
        <v>161</v>
      </c>
      <c r="C102" s="1">
        <v>1</v>
      </c>
      <c r="D102" s="1">
        <v>158.0102</v>
      </c>
      <c r="E102" s="1">
        <v>4.3999999999999997E-2</v>
      </c>
      <c r="F102" s="1">
        <v>6.9523999999999999</v>
      </c>
      <c r="G102" s="1">
        <v>141.80000000000001</v>
      </c>
      <c r="H102" s="1">
        <v>144.9</v>
      </c>
      <c r="I102" s="1">
        <v>146.6</v>
      </c>
      <c r="J102" s="1">
        <v>150.80000000000001</v>
      </c>
      <c r="K102" s="1">
        <v>153.30000000000001</v>
      </c>
      <c r="L102" s="1">
        <v>158</v>
      </c>
      <c r="M102" s="1">
        <v>162.69999999999999</v>
      </c>
      <c r="N102" s="1">
        <v>165.2</v>
      </c>
      <c r="O102" s="1">
        <v>169.4</v>
      </c>
      <c r="P102" s="1">
        <v>171.1</v>
      </c>
      <c r="Q102" s="1">
        <v>174.2</v>
      </c>
    </row>
    <row r="103" spans="1:17" x14ac:dyDescent="0.35">
      <c r="A103" s="1" t="s">
        <v>163</v>
      </c>
      <c r="B103" s="1">
        <v>162</v>
      </c>
      <c r="C103" s="1">
        <v>1</v>
      </c>
      <c r="D103" s="1">
        <v>158.2997</v>
      </c>
      <c r="E103" s="1">
        <v>4.3920000000000001E-2</v>
      </c>
      <c r="F103" s="1">
        <v>6.9524999999999997</v>
      </c>
      <c r="G103" s="1">
        <v>142.1</v>
      </c>
      <c r="H103" s="1">
        <v>145.19999999999999</v>
      </c>
      <c r="I103" s="1">
        <v>146.9</v>
      </c>
      <c r="J103" s="1">
        <v>151.1</v>
      </c>
      <c r="K103" s="1">
        <v>153.6</v>
      </c>
      <c r="L103" s="1">
        <v>158.30000000000001</v>
      </c>
      <c r="M103" s="1">
        <v>163</v>
      </c>
      <c r="N103" s="1">
        <v>165.5</v>
      </c>
      <c r="O103" s="1">
        <v>169.7</v>
      </c>
      <c r="P103" s="1">
        <v>171.4</v>
      </c>
      <c r="Q103" s="1">
        <v>174.5</v>
      </c>
    </row>
    <row r="104" spans="1:17" x14ac:dyDescent="0.35">
      <c r="A104" s="1" t="s">
        <v>164</v>
      </c>
      <c r="B104" s="1">
        <v>163</v>
      </c>
      <c r="C104" s="1">
        <v>1</v>
      </c>
      <c r="D104" s="1">
        <v>158.5771</v>
      </c>
      <c r="E104" s="1">
        <v>4.3839999999999997E-2</v>
      </c>
      <c r="F104" s="1">
        <v>6.952</v>
      </c>
      <c r="G104" s="1">
        <v>142.4</v>
      </c>
      <c r="H104" s="1">
        <v>145.5</v>
      </c>
      <c r="I104" s="1">
        <v>147.1</v>
      </c>
      <c r="J104" s="1">
        <v>151.4</v>
      </c>
      <c r="K104" s="1">
        <v>153.9</v>
      </c>
      <c r="L104" s="1">
        <v>158.6</v>
      </c>
      <c r="M104" s="1">
        <v>163.30000000000001</v>
      </c>
      <c r="N104" s="1">
        <v>165.8</v>
      </c>
      <c r="O104" s="1">
        <v>170</v>
      </c>
      <c r="P104" s="1">
        <v>171.7</v>
      </c>
      <c r="Q104" s="1">
        <v>174.8</v>
      </c>
    </row>
    <row r="105" spans="1:17" x14ac:dyDescent="0.35">
      <c r="A105" s="1" t="s">
        <v>165</v>
      </c>
      <c r="B105" s="1">
        <v>164</v>
      </c>
      <c r="C105" s="1">
        <v>1</v>
      </c>
      <c r="D105" s="1">
        <v>158.8425</v>
      </c>
      <c r="E105" s="1">
        <v>4.376E-2</v>
      </c>
      <c r="F105" s="1">
        <v>6.9508999999999999</v>
      </c>
      <c r="G105" s="1">
        <v>142.69999999999999</v>
      </c>
      <c r="H105" s="1">
        <v>145.80000000000001</v>
      </c>
      <c r="I105" s="1">
        <v>147.4</v>
      </c>
      <c r="J105" s="1">
        <v>151.6</v>
      </c>
      <c r="K105" s="1">
        <v>154.19999999999999</v>
      </c>
      <c r="L105" s="1">
        <v>158.80000000000001</v>
      </c>
      <c r="M105" s="1">
        <v>163.5</v>
      </c>
      <c r="N105" s="1">
        <v>166</v>
      </c>
      <c r="O105" s="1">
        <v>170.3</v>
      </c>
      <c r="P105" s="1">
        <v>171.9</v>
      </c>
      <c r="Q105" s="1">
        <v>175</v>
      </c>
    </row>
    <row r="106" spans="1:17" x14ac:dyDescent="0.35">
      <c r="A106" s="1" t="s">
        <v>166</v>
      </c>
      <c r="B106" s="1">
        <v>165</v>
      </c>
      <c r="C106" s="1">
        <v>1</v>
      </c>
      <c r="D106" s="1">
        <v>159.09610000000001</v>
      </c>
      <c r="E106" s="1">
        <v>4.369E-2</v>
      </c>
      <c r="F106" s="1">
        <v>6.9508999999999999</v>
      </c>
      <c r="G106" s="1">
        <v>142.9</v>
      </c>
      <c r="H106" s="1">
        <v>146</v>
      </c>
      <c r="I106" s="1">
        <v>147.69999999999999</v>
      </c>
      <c r="J106" s="1">
        <v>151.9</v>
      </c>
      <c r="K106" s="1">
        <v>154.4</v>
      </c>
      <c r="L106" s="1">
        <v>159.1</v>
      </c>
      <c r="M106" s="1">
        <v>163.80000000000001</v>
      </c>
      <c r="N106" s="1">
        <v>166.3</v>
      </c>
      <c r="O106" s="1">
        <v>170.5</v>
      </c>
      <c r="P106" s="1">
        <v>172.2</v>
      </c>
      <c r="Q106" s="1">
        <v>175.3</v>
      </c>
    </row>
    <row r="107" spans="1:17" x14ac:dyDescent="0.35">
      <c r="A107" s="1" t="s">
        <v>167</v>
      </c>
      <c r="B107" s="1">
        <v>166</v>
      </c>
      <c r="C107" s="1">
        <v>1</v>
      </c>
      <c r="D107" s="1">
        <v>159.3382</v>
      </c>
      <c r="E107" s="1">
        <v>4.3610000000000003E-2</v>
      </c>
      <c r="F107" s="1">
        <v>6.9486999999999997</v>
      </c>
      <c r="G107" s="1">
        <v>143.19999999999999</v>
      </c>
      <c r="H107" s="1">
        <v>146.30000000000001</v>
      </c>
      <c r="I107" s="1">
        <v>147.9</v>
      </c>
      <c r="J107" s="1">
        <v>152.1</v>
      </c>
      <c r="K107" s="1">
        <v>154.69999999999999</v>
      </c>
      <c r="L107" s="1">
        <v>159.30000000000001</v>
      </c>
      <c r="M107" s="1">
        <v>164</v>
      </c>
      <c r="N107" s="1">
        <v>166.5</v>
      </c>
      <c r="O107" s="1">
        <v>170.8</v>
      </c>
      <c r="P107" s="1">
        <v>172.4</v>
      </c>
      <c r="Q107" s="1">
        <v>175.5</v>
      </c>
    </row>
    <row r="108" spans="1:17" x14ac:dyDescent="0.35">
      <c r="A108" s="1" t="s">
        <v>168</v>
      </c>
      <c r="B108" s="1">
        <v>167</v>
      </c>
      <c r="C108" s="1">
        <v>1</v>
      </c>
      <c r="D108" s="1">
        <v>159.56909999999999</v>
      </c>
      <c r="E108" s="1">
        <v>4.3529999999999999E-2</v>
      </c>
      <c r="F108" s="1">
        <v>6.9459999999999997</v>
      </c>
      <c r="G108" s="1">
        <v>143.4</v>
      </c>
      <c r="H108" s="1">
        <v>146.5</v>
      </c>
      <c r="I108" s="1">
        <v>148.1</v>
      </c>
      <c r="J108" s="1">
        <v>152.4</v>
      </c>
      <c r="K108" s="1">
        <v>154.9</v>
      </c>
      <c r="L108" s="1">
        <v>159.6</v>
      </c>
      <c r="M108" s="1">
        <v>164.3</v>
      </c>
      <c r="N108" s="1">
        <v>166.8</v>
      </c>
      <c r="O108" s="1">
        <v>171</v>
      </c>
      <c r="P108" s="1">
        <v>172.6</v>
      </c>
      <c r="Q108" s="1">
        <v>175.7</v>
      </c>
    </row>
    <row r="109" spans="1:17" x14ac:dyDescent="0.35">
      <c r="A109" s="1" t="s">
        <v>169</v>
      </c>
      <c r="B109" s="1">
        <v>168</v>
      </c>
      <c r="C109" s="1">
        <v>1</v>
      </c>
      <c r="D109" s="1">
        <v>159.78899999999999</v>
      </c>
      <c r="E109" s="1">
        <v>4.3450000000000003E-2</v>
      </c>
      <c r="F109" s="1">
        <v>6.9428000000000001</v>
      </c>
      <c r="G109" s="1">
        <v>143.6</v>
      </c>
      <c r="H109" s="1">
        <v>146.69999999999999</v>
      </c>
      <c r="I109" s="1">
        <v>148.4</v>
      </c>
      <c r="J109" s="1">
        <v>152.6</v>
      </c>
      <c r="K109" s="1">
        <v>155.1</v>
      </c>
      <c r="L109" s="1">
        <v>159.80000000000001</v>
      </c>
      <c r="M109" s="1">
        <v>164.5</v>
      </c>
      <c r="N109" s="1">
        <v>167</v>
      </c>
      <c r="O109" s="1">
        <v>171.2</v>
      </c>
      <c r="P109" s="1">
        <v>172.8</v>
      </c>
      <c r="Q109" s="1">
        <v>175.9</v>
      </c>
    </row>
    <row r="110" spans="1:17" x14ac:dyDescent="0.35">
      <c r="A110" s="1" t="s">
        <v>170</v>
      </c>
      <c r="B110" s="1">
        <v>169</v>
      </c>
      <c r="C110" s="1">
        <v>1</v>
      </c>
      <c r="D110" s="1">
        <v>159.9983</v>
      </c>
      <c r="E110" s="1">
        <v>4.3369999999999999E-2</v>
      </c>
      <c r="F110" s="1">
        <v>6.9390999999999998</v>
      </c>
      <c r="G110" s="1">
        <v>143.9</v>
      </c>
      <c r="H110" s="1">
        <v>146.9</v>
      </c>
      <c r="I110" s="1">
        <v>148.6</v>
      </c>
      <c r="J110" s="1">
        <v>152.80000000000001</v>
      </c>
      <c r="K110" s="1">
        <v>155.30000000000001</v>
      </c>
      <c r="L110" s="1">
        <v>160</v>
      </c>
      <c r="M110" s="1">
        <v>164.7</v>
      </c>
      <c r="N110" s="1">
        <v>167.2</v>
      </c>
      <c r="O110" s="1">
        <v>171.4</v>
      </c>
      <c r="P110" s="1">
        <v>173</v>
      </c>
      <c r="Q110" s="1">
        <v>176.1</v>
      </c>
    </row>
    <row r="111" spans="1:17" x14ac:dyDescent="0.35">
      <c r="A111" s="1" t="s">
        <v>171</v>
      </c>
      <c r="B111" s="1">
        <v>170</v>
      </c>
      <c r="C111" s="1">
        <v>1</v>
      </c>
      <c r="D111" s="1">
        <v>160.19710000000001</v>
      </c>
      <c r="E111" s="1">
        <v>4.3299999999999998E-2</v>
      </c>
      <c r="F111" s="1">
        <v>6.9364999999999997</v>
      </c>
      <c r="G111" s="1">
        <v>144.1</v>
      </c>
      <c r="H111" s="1">
        <v>147.19999999999999</v>
      </c>
      <c r="I111" s="1">
        <v>148.80000000000001</v>
      </c>
      <c r="J111" s="1">
        <v>153</v>
      </c>
      <c r="K111" s="1">
        <v>155.5</v>
      </c>
      <c r="L111" s="1">
        <v>160.19999999999999</v>
      </c>
      <c r="M111" s="1">
        <v>164.9</v>
      </c>
      <c r="N111" s="1">
        <v>167.4</v>
      </c>
      <c r="O111" s="1">
        <v>171.6</v>
      </c>
      <c r="P111" s="1">
        <v>173.2</v>
      </c>
      <c r="Q111" s="1">
        <v>176.3</v>
      </c>
    </row>
    <row r="112" spans="1:17" x14ac:dyDescent="0.35">
      <c r="A112" s="1" t="s">
        <v>172</v>
      </c>
      <c r="B112" s="1">
        <v>171</v>
      </c>
      <c r="C112" s="1">
        <v>1</v>
      </c>
      <c r="D112" s="1">
        <v>160.38570000000001</v>
      </c>
      <c r="E112" s="1">
        <v>4.3220000000000001E-2</v>
      </c>
      <c r="F112" s="1">
        <v>6.9318999999999997</v>
      </c>
      <c r="G112" s="1">
        <v>144.30000000000001</v>
      </c>
      <c r="H112" s="1">
        <v>147.30000000000001</v>
      </c>
      <c r="I112" s="1">
        <v>149</v>
      </c>
      <c r="J112" s="1">
        <v>153.19999999999999</v>
      </c>
      <c r="K112" s="1">
        <v>155.69999999999999</v>
      </c>
      <c r="L112" s="1">
        <v>160.4</v>
      </c>
      <c r="M112" s="1">
        <v>165.1</v>
      </c>
      <c r="N112" s="1">
        <v>167.6</v>
      </c>
      <c r="O112" s="1">
        <v>171.8</v>
      </c>
      <c r="P112" s="1">
        <v>173.4</v>
      </c>
      <c r="Q112" s="1">
        <v>176.5</v>
      </c>
    </row>
    <row r="113" spans="1:17" x14ac:dyDescent="0.35">
      <c r="A113" s="1" t="s">
        <v>173</v>
      </c>
      <c r="B113" s="1">
        <v>172</v>
      </c>
      <c r="C113" s="1">
        <v>1</v>
      </c>
      <c r="D113" s="1">
        <v>160.5643</v>
      </c>
      <c r="E113" s="1">
        <v>4.3139999999999998E-2</v>
      </c>
      <c r="F113" s="1">
        <v>6.9267000000000003</v>
      </c>
      <c r="G113" s="1">
        <v>144.5</v>
      </c>
      <c r="H113" s="1">
        <v>147.5</v>
      </c>
      <c r="I113" s="1">
        <v>149.19999999999999</v>
      </c>
      <c r="J113" s="1">
        <v>153.4</v>
      </c>
      <c r="K113" s="1">
        <v>155.9</v>
      </c>
      <c r="L113" s="1">
        <v>160.6</v>
      </c>
      <c r="M113" s="1">
        <v>165.2</v>
      </c>
      <c r="N113" s="1">
        <v>167.7</v>
      </c>
      <c r="O113" s="1">
        <v>172</v>
      </c>
      <c r="P113" s="1">
        <v>173.6</v>
      </c>
      <c r="Q113" s="1">
        <v>176.7</v>
      </c>
    </row>
    <row r="114" spans="1:17" x14ac:dyDescent="0.35">
      <c r="A114" s="1" t="s">
        <v>174</v>
      </c>
      <c r="B114" s="1">
        <v>173</v>
      </c>
      <c r="C114" s="1">
        <v>1</v>
      </c>
      <c r="D114" s="1">
        <v>160.73320000000001</v>
      </c>
      <c r="E114" s="1">
        <v>4.3069999999999997E-2</v>
      </c>
      <c r="F114" s="1">
        <v>6.9227999999999996</v>
      </c>
      <c r="G114" s="1">
        <v>144.6</v>
      </c>
      <c r="H114" s="1">
        <v>147.69999999999999</v>
      </c>
      <c r="I114" s="1">
        <v>149.30000000000001</v>
      </c>
      <c r="J114" s="1">
        <v>153.6</v>
      </c>
      <c r="K114" s="1">
        <v>156.1</v>
      </c>
      <c r="L114" s="1">
        <v>160.69999999999999</v>
      </c>
      <c r="M114" s="1">
        <v>165.4</v>
      </c>
      <c r="N114" s="1">
        <v>167.9</v>
      </c>
      <c r="O114" s="1">
        <v>172.1</v>
      </c>
      <c r="P114" s="1">
        <v>173.8</v>
      </c>
      <c r="Q114" s="1">
        <v>176.8</v>
      </c>
    </row>
    <row r="115" spans="1:17" x14ac:dyDescent="0.35">
      <c r="A115" s="1" t="s">
        <v>175</v>
      </c>
      <c r="B115" s="1">
        <v>174</v>
      </c>
      <c r="C115" s="1">
        <v>1</v>
      </c>
      <c r="D115" s="1">
        <v>160.89269999999999</v>
      </c>
      <c r="E115" s="1">
        <v>4.299E-2</v>
      </c>
      <c r="F115" s="1">
        <v>6.9168000000000003</v>
      </c>
      <c r="G115" s="1">
        <v>144.80000000000001</v>
      </c>
      <c r="H115" s="1">
        <v>147.9</v>
      </c>
      <c r="I115" s="1">
        <v>149.5</v>
      </c>
      <c r="J115" s="1">
        <v>153.69999999999999</v>
      </c>
      <c r="K115" s="1">
        <v>156.19999999999999</v>
      </c>
      <c r="L115" s="1">
        <v>160.9</v>
      </c>
      <c r="M115" s="1">
        <v>165.6</v>
      </c>
      <c r="N115" s="1">
        <v>168.1</v>
      </c>
      <c r="O115" s="1">
        <v>172.3</v>
      </c>
      <c r="P115" s="1">
        <v>173.9</v>
      </c>
      <c r="Q115" s="1">
        <v>177</v>
      </c>
    </row>
    <row r="116" spans="1:17" x14ac:dyDescent="0.35">
      <c r="A116" s="1" t="s">
        <v>176</v>
      </c>
      <c r="B116" s="1">
        <v>175</v>
      </c>
      <c r="C116" s="1">
        <v>1</v>
      </c>
      <c r="D116" s="1">
        <v>161.04300000000001</v>
      </c>
      <c r="E116" s="1">
        <v>4.292E-2</v>
      </c>
      <c r="F116" s="1">
        <v>6.9119999999999999</v>
      </c>
      <c r="G116" s="1">
        <v>145</v>
      </c>
      <c r="H116" s="1">
        <v>148</v>
      </c>
      <c r="I116" s="1">
        <v>149.69999999999999</v>
      </c>
      <c r="J116" s="1">
        <v>153.9</v>
      </c>
      <c r="K116" s="1">
        <v>156.4</v>
      </c>
      <c r="L116" s="1">
        <v>161</v>
      </c>
      <c r="M116" s="1">
        <v>165.7</v>
      </c>
      <c r="N116" s="1">
        <v>168.2</v>
      </c>
      <c r="O116" s="1">
        <v>172.4</v>
      </c>
      <c r="P116" s="1">
        <v>174</v>
      </c>
      <c r="Q116" s="1">
        <v>177.1</v>
      </c>
    </row>
    <row r="117" spans="1:17" x14ac:dyDescent="0.35">
      <c r="A117" s="1" t="s">
        <v>177</v>
      </c>
      <c r="B117" s="1">
        <v>176</v>
      </c>
      <c r="C117" s="1">
        <v>1</v>
      </c>
      <c r="D117" s="1">
        <v>161.18450000000001</v>
      </c>
      <c r="E117" s="1">
        <v>4.2840000000000003E-2</v>
      </c>
      <c r="F117" s="1">
        <v>6.9051</v>
      </c>
      <c r="G117" s="1">
        <v>145.1</v>
      </c>
      <c r="H117" s="1">
        <v>148.19999999999999</v>
      </c>
      <c r="I117" s="1">
        <v>149.80000000000001</v>
      </c>
      <c r="J117" s="1">
        <v>154</v>
      </c>
      <c r="K117" s="1">
        <v>156.5</v>
      </c>
      <c r="L117" s="1">
        <v>161.19999999999999</v>
      </c>
      <c r="M117" s="1">
        <v>165.8</v>
      </c>
      <c r="N117" s="1">
        <v>168.3</v>
      </c>
      <c r="O117" s="1">
        <v>172.5</v>
      </c>
      <c r="P117" s="1">
        <v>174.2</v>
      </c>
      <c r="Q117" s="1">
        <v>177.2</v>
      </c>
    </row>
    <row r="118" spans="1:17" x14ac:dyDescent="0.35">
      <c r="A118" s="1" t="s">
        <v>178</v>
      </c>
      <c r="B118" s="1">
        <v>177</v>
      </c>
      <c r="C118" s="1">
        <v>1</v>
      </c>
      <c r="D118" s="1">
        <v>161.3176</v>
      </c>
      <c r="E118" s="1">
        <v>4.2770000000000002E-2</v>
      </c>
      <c r="F118" s="1">
        <v>6.8996000000000004</v>
      </c>
      <c r="G118" s="1">
        <v>145.30000000000001</v>
      </c>
      <c r="H118" s="1">
        <v>148.30000000000001</v>
      </c>
      <c r="I118" s="1">
        <v>150</v>
      </c>
      <c r="J118" s="1">
        <v>154.19999999999999</v>
      </c>
      <c r="K118" s="1">
        <v>156.69999999999999</v>
      </c>
      <c r="L118" s="1">
        <v>161.30000000000001</v>
      </c>
      <c r="M118" s="1">
        <v>166</v>
      </c>
      <c r="N118" s="1">
        <v>168.5</v>
      </c>
      <c r="O118" s="1">
        <v>172.7</v>
      </c>
      <c r="P118" s="1">
        <v>174.3</v>
      </c>
      <c r="Q118" s="1">
        <v>177.4</v>
      </c>
    </row>
    <row r="119" spans="1:17" x14ac:dyDescent="0.35">
      <c r="A119" s="1" t="s">
        <v>179</v>
      </c>
      <c r="B119" s="1">
        <v>178</v>
      </c>
      <c r="C119" s="1">
        <v>1</v>
      </c>
      <c r="D119" s="1">
        <v>161.4425</v>
      </c>
      <c r="E119" s="1">
        <v>4.2700000000000002E-2</v>
      </c>
      <c r="F119" s="1">
        <v>6.8936000000000002</v>
      </c>
      <c r="G119" s="1">
        <v>145.4</v>
      </c>
      <c r="H119" s="1">
        <v>148.5</v>
      </c>
      <c r="I119" s="1">
        <v>150.1</v>
      </c>
      <c r="J119" s="1">
        <v>154.30000000000001</v>
      </c>
      <c r="K119" s="1">
        <v>156.80000000000001</v>
      </c>
      <c r="L119" s="1">
        <v>161.4</v>
      </c>
      <c r="M119" s="1">
        <v>166.1</v>
      </c>
      <c r="N119" s="1">
        <v>168.6</v>
      </c>
      <c r="O119" s="1">
        <v>172.8</v>
      </c>
      <c r="P119" s="1">
        <v>174.4</v>
      </c>
      <c r="Q119" s="1">
        <v>177.5</v>
      </c>
    </row>
    <row r="120" spans="1:17" x14ac:dyDescent="0.35">
      <c r="A120" s="1" t="s">
        <v>180</v>
      </c>
      <c r="B120" s="1">
        <v>179</v>
      </c>
      <c r="C120" s="1">
        <v>1</v>
      </c>
      <c r="D120" s="1">
        <v>161.55959999999999</v>
      </c>
      <c r="E120" s="1">
        <v>4.2630000000000001E-2</v>
      </c>
      <c r="F120" s="1">
        <v>6.8872999999999998</v>
      </c>
      <c r="G120" s="1">
        <v>145.5</v>
      </c>
      <c r="H120" s="1">
        <v>148.6</v>
      </c>
      <c r="I120" s="1">
        <v>150.19999999999999</v>
      </c>
      <c r="J120" s="1">
        <v>154.4</v>
      </c>
      <c r="K120" s="1">
        <v>156.9</v>
      </c>
      <c r="L120" s="1">
        <v>161.6</v>
      </c>
      <c r="M120" s="1">
        <v>166.2</v>
      </c>
      <c r="N120" s="1">
        <v>168.7</v>
      </c>
      <c r="O120" s="1">
        <v>172.9</v>
      </c>
      <c r="P120" s="1">
        <v>174.5</v>
      </c>
      <c r="Q120" s="1">
        <v>177.6</v>
      </c>
    </row>
    <row r="121" spans="1:17" x14ac:dyDescent="0.35">
      <c r="A121" s="1" t="s">
        <v>181</v>
      </c>
      <c r="B121" s="1">
        <v>180</v>
      </c>
      <c r="C121" s="1">
        <v>1</v>
      </c>
      <c r="D121" s="1">
        <v>161.66919999999999</v>
      </c>
      <c r="E121" s="1">
        <v>4.2549999999999998E-2</v>
      </c>
      <c r="F121" s="1">
        <v>6.8789999999999996</v>
      </c>
      <c r="G121" s="1">
        <v>145.69999999999999</v>
      </c>
      <c r="H121" s="1">
        <v>148.69999999999999</v>
      </c>
      <c r="I121" s="1">
        <v>150.4</v>
      </c>
      <c r="J121" s="1">
        <v>154.5</v>
      </c>
      <c r="K121" s="1">
        <v>157</v>
      </c>
      <c r="L121" s="1">
        <v>161.69999999999999</v>
      </c>
      <c r="M121" s="1">
        <v>166.3</v>
      </c>
      <c r="N121" s="1">
        <v>168.8</v>
      </c>
      <c r="O121" s="1">
        <v>173</v>
      </c>
      <c r="P121" s="1">
        <v>174.6</v>
      </c>
      <c r="Q121" s="1">
        <v>177.7</v>
      </c>
    </row>
    <row r="122" spans="1:17" x14ac:dyDescent="0.35">
      <c r="A122" s="1" t="s">
        <v>182</v>
      </c>
      <c r="B122" s="1">
        <v>181</v>
      </c>
      <c r="C122" s="1">
        <v>1</v>
      </c>
      <c r="D122" s="1">
        <v>161.77170000000001</v>
      </c>
      <c r="E122" s="1">
        <v>4.2479999999999997E-2</v>
      </c>
      <c r="F122" s="1">
        <v>6.8720999999999997</v>
      </c>
      <c r="G122" s="1">
        <v>145.80000000000001</v>
      </c>
      <c r="H122" s="1">
        <v>148.80000000000001</v>
      </c>
      <c r="I122" s="1">
        <v>150.5</v>
      </c>
      <c r="J122" s="1">
        <v>154.6</v>
      </c>
      <c r="K122" s="1">
        <v>157.1</v>
      </c>
      <c r="L122" s="1">
        <v>161.80000000000001</v>
      </c>
      <c r="M122" s="1">
        <v>166.4</v>
      </c>
      <c r="N122" s="1">
        <v>168.9</v>
      </c>
      <c r="O122" s="1">
        <v>173.1</v>
      </c>
      <c r="P122" s="1">
        <v>174.7</v>
      </c>
      <c r="Q122" s="1">
        <v>177.8</v>
      </c>
    </row>
    <row r="123" spans="1:17" x14ac:dyDescent="0.35">
      <c r="A123" s="1" t="s">
        <v>183</v>
      </c>
      <c r="B123" s="1">
        <v>182</v>
      </c>
      <c r="C123" s="1">
        <v>1</v>
      </c>
      <c r="D123" s="1">
        <v>161.8673</v>
      </c>
      <c r="E123" s="1">
        <v>4.2410000000000003E-2</v>
      </c>
      <c r="F123" s="1">
        <v>6.8647999999999998</v>
      </c>
      <c r="G123" s="1">
        <v>145.9</v>
      </c>
      <c r="H123" s="1">
        <v>149</v>
      </c>
      <c r="I123" s="1">
        <v>150.6</v>
      </c>
      <c r="J123" s="1">
        <v>154.80000000000001</v>
      </c>
      <c r="K123" s="1">
        <v>157.19999999999999</v>
      </c>
      <c r="L123" s="1">
        <v>161.9</v>
      </c>
      <c r="M123" s="1">
        <v>166.5</v>
      </c>
      <c r="N123" s="1">
        <v>169</v>
      </c>
      <c r="O123" s="1">
        <v>173.2</v>
      </c>
      <c r="P123" s="1">
        <v>174.8</v>
      </c>
      <c r="Q123" s="1">
        <v>177.8</v>
      </c>
    </row>
    <row r="124" spans="1:17" x14ac:dyDescent="0.35">
      <c r="A124" s="1" t="s">
        <v>184</v>
      </c>
      <c r="B124" s="1">
        <v>183</v>
      </c>
      <c r="C124" s="1">
        <v>1</v>
      </c>
      <c r="D124" s="1">
        <v>161.9564</v>
      </c>
      <c r="E124" s="1">
        <v>4.2349999999999999E-2</v>
      </c>
      <c r="F124" s="1">
        <v>6.8589000000000002</v>
      </c>
      <c r="G124" s="1">
        <v>146</v>
      </c>
      <c r="H124" s="1">
        <v>149.1</v>
      </c>
      <c r="I124" s="1">
        <v>150.69999999999999</v>
      </c>
      <c r="J124" s="1">
        <v>154.80000000000001</v>
      </c>
      <c r="K124" s="1">
        <v>157.30000000000001</v>
      </c>
      <c r="L124" s="1">
        <v>162</v>
      </c>
      <c r="M124" s="1">
        <v>166.6</v>
      </c>
      <c r="N124" s="1">
        <v>169.1</v>
      </c>
      <c r="O124" s="1">
        <v>173.2</v>
      </c>
      <c r="P124" s="1">
        <v>174.9</v>
      </c>
      <c r="Q124" s="1">
        <v>177.9</v>
      </c>
    </row>
    <row r="125" spans="1:17" x14ac:dyDescent="0.35">
      <c r="A125" s="1" t="s">
        <v>137</v>
      </c>
      <c r="B125" s="1">
        <v>184</v>
      </c>
      <c r="C125" s="1">
        <v>1</v>
      </c>
      <c r="D125" s="1">
        <v>162.0393</v>
      </c>
      <c r="E125" s="1">
        <v>4.2279999999999998E-2</v>
      </c>
      <c r="F125" s="1">
        <v>6.851</v>
      </c>
      <c r="G125" s="1">
        <v>146.1</v>
      </c>
      <c r="H125" s="1">
        <v>149.19999999999999</v>
      </c>
      <c r="I125" s="1">
        <v>150.80000000000001</v>
      </c>
      <c r="J125" s="1">
        <v>154.9</v>
      </c>
      <c r="K125" s="1">
        <v>157.4</v>
      </c>
      <c r="L125" s="1">
        <v>162</v>
      </c>
      <c r="M125" s="1">
        <v>166.7</v>
      </c>
      <c r="N125" s="1">
        <v>169.1</v>
      </c>
      <c r="O125" s="1">
        <v>173.3</v>
      </c>
      <c r="P125" s="1">
        <v>174.9</v>
      </c>
      <c r="Q125" s="1">
        <v>178</v>
      </c>
    </row>
    <row r="126" spans="1:17" x14ac:dyDescent="0.35">
      <c r="A126" s="1" t="s">
        <v>138</v>
      </c>
      <c r="B126" s="1">
        <v>185</v>
      </c>
      <c r="C126" s="1">
        <v>1</v>
      </c>
      <c r="D126" s="1">
        <v>162.1164</v>
      </c>
      <c r="E126" s="1">
        <v>4.2209999999999998E-2</v>
      </c>
      <c r="F126" s="1">
        <v>6.8429000000000002</v>
      </c>
      <c r="G126" s="1">
        <v>146.19999999999999</v>
      </c>
      <c r="H126" s="1">
        <v>149.19999999999999</v>
      </c>
      <c r="I126" s="1">
        <v>150.9</v>
      </c>
      <c r="J126" s="1">
        <v>155</v>
      </c>
      <c r="K126" s="1">
        <v>157.5</v>
      </c>
      <c r="L126" s="1">
        <v>162.1</v>
      </c>
      <c r="M126" s="1">
        <v>166.7</v>
      </c>
      <c r="N126" s="1">
        <v>169.2</v>
      </c>
      <c r="O126" s="1">
        <v>173.4</v>
      </c>
      <c r="P126" s="1">
        <v>175</v>
      </c>
      <c r="Q126" s="1">
        <v>178</v>
      </c>
    </row>
    <row r="127" spans="1:17" x14ac:dyDescent="0.35">
      <c r="A127" s="1" t="s">
        <v>139</v>
      </c>
      <c r="B127" s="1">
        <v>186</v>
      </c>
      <c r="C127" s="1">
        <v>1</v>
      </c>
      <c r="D127" s="1">
        <v>162.18799999999999</v>
      </c>
      <c r="E127" s="1">
        <v>4.2139999999999997E-2</v>
      </c>
      <c r="F127" s="1">
        <v>6.8346</v>
      </c>
      <c r="G127" s="1">
        <v>146.30000000000001</v>
      </c>
      <c r="H127" s="1">
        <v>149.30000000000001</v>
      </c>
      <c r="I127" s="1">
        <v>150.9</v>
      </c>
      <c r="J127" s="1">
        <v>155.1</v>
      </c>
      <c r="K127" s="1">
        <v>157.6</v>
      </c>
      <c r="L127" s="1">
        <v>162.19999999999999</v>
      </c>
      <c r="M127" s="1">
        <v>166.8</v>
      </c>
      <c r="N127" s="1">
        <v>169.3</v>
      </c>
      <c r="O127" s="1">
        <v>173.4</v>
      </c>
      <c r="P127" s="1">
        <v>175</v>
      </c>
      <c r="Q127" s="1">
        <v>178.1</v>
      </c>
    </row>
    <row r="128" spans="1:17" x14ac:dyDescent="0.35">
      <c r="A128" s="1" t="s">
        <v>140</v>
      </c>
      <c r="B128" s="1">
        <v>187</v>
      </c>
      <c r="C128" s="1">
        <v>1</v>
      </c>
      <c r="D128" s="1">
        <v>162.2542</v>
      </c>
      <c r="E128" s="1">
        <v>4.2079999999999999E-2</v>
      </c>
      <c r="F128" s="1">
        <v>6.8277000000000001</v>
      </c>
      <c r="G128" s="1">
        <v>146.4</v>
      </c>
      <c r="H128" s="1">
        <v>149.4</v>
      </c>
      <c r="I128" s="1">
        <v>151</v>
      </c>
      <c r="J128" s="1">
        <v>155.19999999999999</v>
      </c>
      <c r="K128" s="1">
        <v>157.6</v>
      </c>
      <c r="L128" s="1">
        <v>162.30000000000001</v>
      </c>
      <c r="M128" s="1">
        <v>166.9</v>
      </c>
      <c r="N128" s="1">
        <v>169.3</v>
      </c>
      <c r="O128" s="1">
        <v>173.5</v>
      </c>
      <c r="P128" s="1">
        <v>175.1</v>
      </c>
      <c r="Q128" s="1">
        <v>178.1</v>
      </c>
    </row>
    <row r="129" spans="1:17" x14ac:dyDescent="0.35">
      <c r="A129" s="1" t="s">
        <v>141</v>
      </c>
      <c r="B129" s="1">
        <v>188</v>
      </c>
      <c r="C129" s="1">
        <v>1</v>
      </c>
      <c r="D129" s="1">
        <v>162.31540000000001</v>
      </c>
      <c r="E129" s="1">
        <v>4.2009999999999999E-2</v>
      </c>
      <c r="F129" s="1">
        <v>6.8198999999999996</v>
      </c>
      <c r="G129" s="1">
        <v>146.5</v>
      </c>
      <c r="H129" s="1">
        <v>149.5</v>
      </c>
      <c r="I129" s="1">
        <v>151.1</v>
      </c>
      <c r="J129" s="1">
        <v>155.19999999999999</v>
      </c>
      <c r="K129" s="1">
        <v>157.69999999999999</v>
      </c>
      <c r="L129" s="1">
        <v>162.30000000000001</v>
      </c>
      <c r="M129" s="1">
        <v>166.9</v>
      </c>
      <c r="N129" s="1">
        <v>169.4</v>
      </c>
      <c r="O129" s="1">
        <v>173.5</v>
      </c>
      <c r="P129" s="1">
        <v>175.1</v>
      </c>
      <c r="Q129" s="1">
        <v>178.2</v>
      </c>
    </row>
    <row r="130" spans="1:17" x14ac:dyDescent="0.35">
      <c r="A130" s="1" t="s">
        <v>142</v>
      </c>
      <c r="B130" s="1">
        <v>189</v>
      </c>
      <c r="C130" s="1">
        <v>1</v>
      </c>
      <c r="D130" s="1">
        <v>162.37190000000001</v>
      </c>
      <c r="E130" s="1">
        <v>4.1950000000000001E-2</v>
      </c>
      <c r="F130" s="1">
        <v>6.8114999999999997</v>
      </c>
      <c r="G130" s="1">
        <v>146.5</v>
      </c>
      <c r="H130" s="1">
        <v>149.6</v>
      </c>
      <c r="I130" s="1">
        <v>151.19999999999999</v>
      </c>
      <c r="J130" s="1">
        <v>155.30000000000001</v>
      </c>
      <c r="K130" s="1">
        <v>157.80000000000001</v>
      </c>
      <c r="L130" s="1">
        <v>162.4</v>
      </c>
      <c r="M130" s="1">
        <v>167</v>
      </c>
      <c r="N130" s="1">
        <v>169.4</v>
      </c>
      <c r="O130" s="1">
        <v>173.6</v>
      </c>
      <c r="P130" s="1">
        <v>175.2</v>
      </c>
      <c r="Q130" s="1">
        <v>178.2</v>
      </c>
    </row>
    <row r="131" spans="1:17" x14ac:dyDescent="0.35">
      <c r="A131" s="1" t="s">
        <v>143</v>
      </c>
      <c r="B131" s="1">
        <v>190</v>
      </c>
      <c r="C131" s="1">
        <v>1</v>
      </c>
      <c r="D131" s="1">
        <v>162.4239</v>
      </c>
      <c r="E131" s="1">
        <v>4.1889999999999997E-2</v>
      </c>
      <c r="F131" s="1">
        <v>6.8038999999999996</v>
      </c>
      <c r="G131" s="1">
        <v>146.6</v>
      </c>
      <c r="H131" s="1">
        <v>149.6</v>
      </c>
      <c r="I131" s="1">
        <v>151.19999999999999</v>
      </c>
      <c r="J131" s="1">
        <v>155.4</v>
      </c>
      <c r="K131" s="1">
        <v>157.80000000000001</v>
      </c>
      <c r="L131" s="1">
        <v>162.4</v>
      </c>
      <c r="M131" s="1">
        <v>167</v>
      </c>
      <c r="N131" s="1">
        <v>169.5</v>
      </c>
      <c r="O131" s="1">
        <v>173.6</v>
      </c>
      <c r="P131" s="1">
        <v>175.2</v>
      </c>
      <c r="Q131" s="1">
        <v>178.3</v>
      </c>
    </row>
    <row r="132" spans="1:17" x14ac:dyDescent="0.35">
      <c r="A132" s="1" t="s">
        <v>144</v>
      </c>
      <c r="B132" s="1">
        <v>191</v>
      </c>
      <c r="C132" s="1">
        <v>1</v>
      </c>
      <c r="D132" s="1">
        <v>162.4717</v>
      </c>
      <c r="E132" s="1">
        <v>4.1820000000000003E-2</v>
      </c>
      <c r="F132" s="1">
        <v>6.7946</v>
      </c>
      <c r="G132" s="1">
        <v>146.69999999999999</v>
      </c>
      <c r="H132" s="1">
        <v>149.69999999999999</v>
      </c>
      <c r="I132" s="1">
        <v>151.30000000000001</v>
      </c>
      <c r="J132" s="1">
        <v>155.4</v>
      </c>
      <c r="K132" s="1">
        <v>157.9</v>
      </c>
      <c r="L132" s="1">
        <v>162.5</v>
      </c>
      <c r="M132" s="1">
        <v>167.1</v>
      </c>
      <c r="N132" s="1">
        <v>169.5</v>
      </c>
      <c r="O132" s="1">
        <v>173.6</v>
      </c>
      <c r="P132" s="1">
        <v>175.3</v>
      </c>
      <c r="Q132" s="1">
        <v>178.3</v>
      </c>
    </row>
    <row r="133" spans="1:17" x14ac:dyDescent="0.35">
      <c r="A133" s="1" t="s">
        <v>145</v>
      </c>
      <c r="B133" s="1">
        <v>192</v>
      </c>
      <c r="C133" s="1">
        <v>1</v>
      </c>
      <c r="D133" s="1">
        <v>162.51560000000001</v>
      </c>
      <c r="E133" s="1">
        <v>4.1759999999999999E-2</v>
      </c>
      <c r="F133" s="1">
        <v>6.7866999999999997</v>
      </c>
      <c r="G133" s="1">
        <v>146.69999999999999</v>
      </c>
      <c r="H133" s="1">
        <v>149.80000000000001</v>
      </c>
      <c r="I133" s="1">
        <v>151.4</v>
      </c>
      <c r="J133" s="1">
        <v>155.5</v>
      </c>
      <c r="K133" s="1">
        <v>157.9</v>
      </c>
      <c r="L133" s="1">
        <v>162.5</v>
      </c>
      <c r="M133" s="1">
        <v>167.1</v>
      </c>
      <c r="N133" s="1">
        <v>169.6</v>
      </c>
      <c r="O133" s="1">
        <v>173.7</v>
      </c>
      <c r="P133" s="1">
        <v>175.3</v>
      </c>
      <c r="Q133" s="1">
        <v>178.3</v>
      </c>
    </row>
    <row r="134" spans="1:17" x14ac:dyDescent="0.35">
      <c r="A134" s="1" t="s">
        <v>146</v>
      </c>
      <c r="B134" s="1">
        <v>193</v>
      </c>
      <c r="C134" s="1">
        <v>1</v>
      </c>
      <c r="D134" s="1">
        <v>162.55600000000001</v>
      </c>
      <c r="E134" s="1">
        <v>4.1700000000000001E-2</v>
      </c>
      <c r="F134" s="1">
        <v>6.7786</v>
      </c>
      <c r="G134" s="1">
        <v>146.80000000000001</v>
      </c>
      <c r="H134" s="1">
        <v>149.80000000000001</v>
      </c>
      <c r="I134" s="1">
        <v>151.4</v>
      </c>
      <c r="J134" s="1">
        <v>155.5</v>
      </c>
      <c r="K134" s="1">
        <v>158</v>
      </c>
      <c r="L134" s="1">
        <v>162.6</v>
      </c>
      <c r="M134" s="1">
        <v>167.1</v>
      </c>
      <c r="N134" s="1">
        <v>169.6</v>
      </c>
      <c r="O134" s="1">
        <v>173.7</v>
      </c>
      <c r="P134" s="1">
        <v>175.3</v>
      </c>
      <c r="Q134" s="1">
        <v>178.3</v>
      </c>
    </row>
    <row r="135" spans="1:17" x14ac:dyDescent="0.35">
      <c r="A135" s="1" t="s">
        <v>147</v>
      </c>
      <c r="B135" s="1">
        <v>194</v>
      </c>
      <c r="C135" s="1">
        <v>1</v>
      </c>
      <c r="D135" s="1">
        <v>162.5933</v>
      </c>
      <c r="E135" s="1">
        <v>4.1640000000000003E-2</v>
      </c>
      <c r="F135" s="1">
        <v>6.7704000000000004</v>
      </c>
      <c r="G135" s="1">
        <v>146.80000000000001</v>
      </c>
      <c r="H135" s="1">
        <v>149.9</v>
      </c>
      <c r="I135" s="1">
        <v>151.5</v>
      </c>
      <c r="J135" s="1">
        <v>155.6</v>
      </c>
      <c r="K135" s="1">
        <v>158</v>
      </c>
      <c r="L135" s="1">
        <v>162.6</v>
      </c>
      <c r="M135" s="1">
        <v>167.2</v>
      </c>
      <c r="N135" s="1">
        <v>169.6</v>
      </c>
      <c r="O135" s="1">
        <v>173.7</v>
      </c>
      <c r="P135" s="1">
        <v>175.3</v>
      </c>
      <c r="Q135" s="1">
        <v>178.3</v>
      </c>
    </row>
    <row r="136" spans="1:17" x14ac:dyDescent="0.35">
      <c r="A136" s="1" t="s">
        <v>148</v>
      </c>
      <c r="B136" s="1">
        <v>195</v>
      </c>
      <c r="C136" s="1">
        <v>1</v>
      </c>
      <c r="D136" s="1">
        <v>162.6276</v>
      </c>
      <c r="E136" s="1">
        <v>4.1579999999999999E-2</v>
      </c>
      <c r="F136" s="1">
        <v>6.7621000000000002</v>
      </c>
      <c r="G136" s="1">
        <v>146.9</v>
      </c>
      <c r="H136" s="1">
        <v>149.9</v>
      </c>
      <c r="I136" s="1">
        <v>151.5</v>
      </c>
      <c r="J136" s="1">
        <v>155.6</v>
      </c>
      <c r="K136" s="1">
        <v>158.1</v>
      </c>
      <c r="L136" s="1">
        <v>162.6</v>
      </c>
      <c r="M136" s="1">
        <v>167.2</v>
      </c>
      <c r="N136" s="1">
        <v>169.6</v>
      </c>
      <c r="O136" s="1">
        <v>173.8</v>
      </c>
      <c r="P136" s="1">
        <v>175.3</v>
      </c>
      <c r="Q136" s="1">
        <v>178.4</v>
      </c>
    </row>
    <row r="137" spans="1:17" x14ac:dyDescent="0.35">
      <c r="A137" s="1" t="s">
        <v>149</v>
      </c>
      <c r="B137" s="1">
        <v>196</v>
      </c>
      <c r="C137" s="1">
        <v>1</v>
      </c>
      <c r="D137" s="1">
        <v>162.65940000000001</v>
      </c>
      <c r="E137" s="1">
        <v>4.1520000000000001E-2</v>
      </c>
      <c r="F137" s="1">
        <v>6.7535999999999996</v>
      </c>
      <c r="G137" s="1">
        <v>146.9</v>
      </c>
      <c r="H137" s="1">
        <v>150</v>
      </c>
      <c r="I137" s="1">
        <v>151.6</v>
      </c>
      <c r="J137" s="1">
        <v>155.69999999999999</v>
      </c>
      <c r="K137" s="1">
        <v>158.1</v>
      </c>
      <c r="L137" s="1">
        <v>162.69999999999999</v>
      </c>
      <c r="M137" s="1">
        <v>167.2</v>
      </c>
      <c r="N137" s="1">
        <v>169.7</v>
      </c>
      <c r="O137" s="1">
        <v>173.8</v>
      </c>
      <c r="P137" s="1">
        <v>175.4</v>
      </c>
      <c r="Q137" s="1">
        <v>178.4</v>
      </c>
    </row>
    <row r="138" spans="1:17" x14ac:dyDescent="0.35">
      <c r="A138" s="1" t="s">
        <v>150</v>
      </c>
      <c r="B138" s="1">
        <v>197</v>
      </c>
      <c r="C138" s="1">
        <v>1</v>
      </c>
      <c r="D138" s="1">
        <v>162.68899999999999</v>
      </c>
      <c r="E138" s="1">
        <v>4.147E-2</v>
      </c>
      <c r="F138" s="1">
        <v>6.7466999999999997</v>
      </c>
      <c r="G138" s="1">
        <v>147</v>
      </c>
      <c r="H138" s="1">
        <v>150</v>
      </c>
      <c r="I138" s="1">
        <v>151.6</v>
      </c>
      <c r="J138" s="1">
        <v>155.69999999999999</v>
      </c>
      <c r="K138" s="1">
        <v>158.1</v>
      </c>
      <c r="L138" s="1">
        <v>162.69999999999999</v>
      </c>
      <c r="M138" s="1">
        <v>167.2</v>
      </c>
      <c r="N138" s="1">
        <v>169.7</v>
      </c>
      <c r="O138" s="1">
        <v>173.8</v>
      </c>
      <c r="P138" s="1">
        <v>175.4</v>
      </c>
      <c r="Q138" s="1">
        <v>178.4</v>
      </c>
    </row>
    <row r="139" spans="1:17" x14ac:dyDescent="0.35">
      <c r="A139" s="1" t="s">
        <v>151</v>
      </c>
      <c r="B139" s="1">
        <v>198</v>
      </c>
      <c r="C139" s="1">
        <v>1</v>
      </c>
      <c r="D139" s="1">
        <v>162.7165</v>
      </c>
      <c r="E139" s="1">
        <v>4.1410000000000002E-2</v>
      </c>
      <c r="F139" s="1">
        <v>6.7381000000000002</v>
      </c>
      <c r="G139" s="1">
        <v>147</v>
      </c>
      <c r="H139" s="1">
        <v>150</v>
      </c>
      <c r="I139" s="1">
        <v>151.6</v>
      </c>
      <c r="J139" s="1">
        <v>155.69999999999999</v>
      </c>
      <c r="K139" s="1">
        <v>158.19999999999999</v>
      </c>
      <c r="L139" s="1">
        <v>162.69999999999999</v>
      </c>
      <c r="M139" s="1">
        <v>167.3</v>
      </c>
      <c r="N139" s="1">
        <v>169.7</v>
      </c>
      <c r="O139" s="1">
        <v>173.8</v>
      </c>
      <c r="P139" s="1">
        <v>175.4</v>
      </c>
      <c r="Q139" s="1">
        <v>178.4</v>
      </c>
    </row>
    <row r="140" spans="1:17" x14ac:dyDescent="0.35">
      <c r="A140" s="1" t="s">
        <v>152</v>
      </c>
      <c r="B140" s="1">
        <v>199</v>
      </c>
      <c r="C140" s="1">
        <v>1</v>
      </c>
      <c r="D140" s="1">
        <v>162.74250000000001</v>
      </c>
      <c r="E140" s="1">
        <v>4.1360000000000001E-2</v>
      </c>
      <c r="F140" s="1">
        <v>6.7309999999999999</v>
      </c>
      <c r="G140" s="1">
        <v>147.1</v>
      </c>
      <c r="H140" s="1">
        <v>150.1</v>
      </c>
      <c r="I140" s="1">
        <v>151.69999999999999</v>
      </c>
      <c r="J140" s="1">
        <v>155.80000000000001</v>
      </c>
      <c r="K140" s="1">
        <v>158.19999999999999</v>
      </c>
      <c r="L140" s="1">
        <v>162.69999999999999</v>
      </c>
      <c r="M140" s="1">
        <v>167.3</v>
      </c>
      <c r="N140" s="1">
        <v>169.7</v>
      </c>
      <c r="O140" s="1">
        <v>173.8</v>
      </c>
      <c r="P140" s="1">
        <v>175.4</v>
      </c>
      <c r="Q140" s="1">
        <v>178.4</v>
      </c>
    </row>
    <row r="141" spans="1:17" x14ac:dyDescent="0.35">
      <c r="A141" s="1" t="s">
        <v>153</v>
      </c>
      <c r="B141" s="1">
        <v>200</v>
      </c>
      <c r="C141" s="1">
        <v>1</v>
      </c>
      <c r="D141" s="1">
        <v>162.767</v>
      </c>
      <c r="E141" s="1">
        <v>4.1300000000000003E-2</v>
      </c>
      <c r="F141" s="1">
        <v>6.7222999999999997</v>
      </c>
      <c r="G141" s="1">
        <v>147.1</v>
      </c>
      <c r="H141" s="1">
        <v>150.1</v>
      </c>
      <c r="I141" s="1">
        <v>151.69999999999999</v>
      </c>
      <c r="J141" s="1">
        <v>155.80000000000001</v>
      </c>
      <c r="K141" s="1">
        <v>158.19999999999999</v>
      </c>
      <c r="L141" s="1">
        <v>162.80000000000001</v>
      </c>
      <c r="M141" s="1">
        <v>167.3</v>
      </c>
      <c r="N141" s="1">
        <v>169.7</v>
      </c>
      <c r="O141" s="1">
        <v>173.8</v>
      </c>
      <c r="P141" s="1">
        <v>175.4</v>
      </c>
      <c r="Q141" s="1">
        <v>178.4</v>
      </c>
    </row>
    <row r="142" spans="1:17" x14ac:dyDescent="0.35">
      <c r="A142" s="1" t="s">
        <v>154</v>
      </c>
      <c r="B142" s="1">
        <v>201</v>
      </c>
      <c r="C142" s="1">
        <v>1</v>
      </c>
      <c r="D142" s="1">
        <v>162.79040000000001</v>
      </c>
      <c r="E142" s="1">
        <v>4.1250000000000002E-2</v>
      </c>
      <c r="F142" s="1">
        <v>6.7150999999999996</v>
      </c>
      <c r="G142" s="1">
        <v>147.19999999999999</v>
      </c>
      <c r="H142" s="1">
        <v>150.19999999999999</v>
      </c>
      <c r="I142" s="1">
        <v>151.69999999999999</v>
      </c>
      <c r="J142" s="1">
        <v>155.80000000000001</v>
      </c>
      <c r="K142" s="1">
        <v>158.30000000000001</v>
      </c>
      <c r="L142" s="1">
        <v>162.80000000000001</v>
      </c>
      <c r="M142" s="1">
        <v>167.3</v>
      </c>
      <c r="N142" s="1">
        <v>169.8</v>
      </c>
      <c r="O142" s="1">
        <v>173.8</v>
      </c>
      <c r="P142" s="1">
        <v>175.4</v>
      </c>
      <c r="Q142" s="1">
        <v>178.4</v>
      </c>
    </row>
    <row r="143" spans="1:17" x14ac:dyDescent="0.35">
      <c r="A143" s="1" t="s">
        <v>155</v>
      </c>
      <c r="B143" s="1">
        <v>202</v>
      </c>
      <c r="C143" s="1">
        <v>1</v>
      </c>
      <c r="D143" s="1">
        <v>162.8126</v>
      </c>
      <c r="E143" s="1">
        <v>4.1189999999999997E-2</v>
      </c>
      <c r="F143" s="1">
        <v>6.7062999999999997</v>
      </c>
      <c r="G143" s="1">
        <v>147.19999999999999</v>
      </c>
      <c r="H143" s="1">
        <v>150.19999999999999</v>
      </c>
      <c r="I143" s="1">
        <v>151.80000000000001</v>
      </c>
      <c r="J143" s="1">
        <v>155.9</v>
      </c>
      <c r="K143" s="1">
        <v>158.30000000000001</v>
      </c>
      <c r="L143" s="1">
        <v>162.80000000000001</v>
      </c>
      <c r="M143" s="1">
        <v>167.3</v>
      </c>
      <c r="N143" s="1">
        <v>169.8</v>
      </c>
      <c r="O143" s="1">
        <v>173.8</v>
      </c>
      <c r="P143" s="1">
        <v>175.4</v>
      </c>
      <c r="Q143" s="1">
        <v>178.4</v>
      </c>
    </row>
    <row r="144" spans="1:17" x14ac:dyDescent="0.35">
      <c r="A144" s="1" t="s">
        <v>156</v>
      </c>
      <c r="B144" s="1">
        <v>203</v>
      </c>
      <c r="C144" s="1">
        <v>1</v>
      </c>
      <c r="D144" s="1">
        <v>162.834</v>
      </c>
      <c r="E144" s="1">
        <v>4.1140000000000003E-2</v>
      </c>
      <c r="F144" s="1">
        <v>6.6989999999999998</v>
      </c>
      <c r="G144" s="1">
        <v>147.30000000000001</v>
      </c>
      <c r="H144" s="1">
        <v>150.19999999999999</v>
      </c>
      <c r="I144" s="1">
        <v>151.80000000000001</v>
      </c>
      <c r="J144" s="1">
        <v>155.9</v>
      </c>
      <c r="K144" s="1">
        <v>158.30000000000001</v>
      </c>
      <c r="L144" s="1">
        <v>162.80000000000001</v>
      </c>
      <c r="M144" s="1">
        <v>167.4</v>
      </c>
      <c r="N144" s="1">
        <v>169.8</v>
      </c>
      <c r="O144" s="1">
        <v>173.9</v>
      </c>
      <c r="P144" s="1">
        <v>175.4</v>
      </c>
      <c r="Q144" s="1">
        <v>178.4</v>
      </c>
    </row>
    <row r="145" spans="1:17" x14ac:dyDescent="0.35">
      <c r="A145" s="1" t="s">
        <v>157</v>
      </c>
      <c r="B145" s="1">
        <v>204</v>
      </c>
      <c r="C145" s="1">
        <v>1</v>
      </c>
      <c r="D145" s="1">
        <v>162.8545</v>
      </c>
      <c r="E145" s="1">
        <v>4.1090000000000002E-2</v>
      </c>
      <c r="F145" s="1">
        <v>6.6917</v>
      </c>
      <c r="G145" s="1">
        <v>147.30000000000001</v>
      </c>
      <c r="H145" s="1">
        <v>150.30000000000001</v>
      </c>
      <c r="I145" s="1">
        <v>151.80000000000001</v>
      </c>
      <c r="J145" s="1">
        <v>155.9</v>
      </c>
      <c r="K145" s="1">
        <v>158.30000000000001</v>
      </c>
      <c r="L145" s="1">
        <v>162.9</v>
      </c>
      <c r="M145" s="1">
        <v>167.4</v>
      </c>
      <c r="N145" s="1">
        <v>169.8</v>
      </c>
      <c r="O145" s="1">
        <v>173.9</v>
      </c>
      <c r="P145" s="1">
        <v>175.4</v>
      </c>
      <c r="Q145" s="1">
        <v>178.4</v>
      </c>
    </row>
    <row r="146" spans="1:17" x14ac:dyDescent="0.35">
      <c r="A146" s="1" t="s">
        <v>158</v>
      </c>
      <c r="B146" s="1">
        <v>205</v>
      </c>
      <c r="C146" s="1">
        <v>1</v>
      </c>
      <c r="D146" s="1">
        <v>162.87430000000001</v>
      </c>
      <c r="E146" s="1">
        <v>4.104E-2</v>
      </c>
      <c r="F146" s="1">
        <v>6.6844000000000001</v>
      </c>
      <c r="G146" s="1">
        <v>147.30000000000001</v>
      </c>
      <c r="H146" s="1">
        <v>150.30000000000001</v>
      </c>
      <c r="I146" s="1">
        <v>151.9</v>
      </c>
      <c r="J146" s="1">
        <v>155.9</v>
      </c>
      <c r="K146" s="1">
        <v>158.4</v>
      </c>
      <c r="L146" s="1">
        <v>162.9</v>
      </c>
      <c r="M146" s="1">
        <v>167.4</v>
      </c>
      <c r="N146" s="1">
        <v>169.8</v>
      </c>
      <c r="O146" s="1">
        <v>173.9</v>
      </c>
      <c r="P146" s="1">
        <v>175.4</v>
      </c>
      <c r="Q146" s="1">
        <v>178.4</v>
      </c>
    </row>
    <row r="147" spans="1:17" x14ac:dyDescent="0.35">
      <c r="A147" s="1" t="s">
        <v>159</v>
      </c>
      <c r="B147" s="1">
        <v>206</v>
      </c>
      <c r="C147" s="1">
        <v>1</v>
      </c>
      <c r="D147" s="1">
        <v>162.89349999999999</v>
      </c>
      <c r="E147" s="1">
        <v>4.0989999999999999E-2</v>
      </c>
      <c r="F147" s="1">
        <v>6.6769999999999996</v>
      </c>
      <c r="G147" s="1">
        <v>147.4</v>
      </c>
      <c r="H147" s="1">
        <v>150.30000000000001</v>
      </c>
      <c r="I147" s="1">
        <v>151.9</v>
      </c>
      <c r="J147" s="1">
        <v>156</v>
      </c>
      <c r="K147" s="1">
        <v>158.4</v>
      </c>
      <c r="L147" s="1">
        <v>162.9</v>
      </c>
      <c r="M147" s="1">
        <v>167.4</v>
      </c>
      <c r="N147" s="1">
        <v>169.8</v>
      </c>
      <c r="O147" s="1">
        <v>173.9</v>
      </c>
      <c r="P147" s="1">
        <v>175.5</v>
      </c>
      <c r="Q147" s="1">
        <v>178.4</v>
      </c>
    </row>
    <row r="148" spans="1:17" x14ac:dyDescent="0.35">
      <c r="A148" s="1" t="s">
        <v>160</v>
      </c>
      <c r="B148" s="1">
        <v>207</v>
      </c>
      <c r="C148" s="1">
        <v>1</v>
      </c>
      <c r="D148" s="1">
        <v>162.91200000000001</v>
      </c>
      <c r="E148" s="1">
        <v>4.0939999999999997E-2</v>
      </c>
      <c r="F148" s="1">
        <v>6.6696</v>
      </c>
      <c r="G148" s="1">
        <v>147.4</v>
      </c>
      <c r="H148" s="1">
        <v>150.4</v>
      </c>
      <c r="I148" s="1">
        <v>151.9</v>
      </c>
      <c r="J148" s="1">
        <v>156</v>
      </c>
      <c r="K148" s="1">
        <v>158.4</v>
      </c>
      <c r="L148" s="1">
        <v>162.9</v>
      </c>
      <c r="M148" s="1">
        <v>167.4</v>
      </c>
      <c r="N148" s="1">
        <v>169.8</v>
      </c>
      <c r="O148" s="1">
        <v>173.9</v>
      </c>
      <c r="P148" s="1">
        <v>175.5</v>
      </c>
      <c r="Q148" s="1">
        <v>178.4</v>
      </c>
    </row>
    <row r="149" spans="1:17" x14ac:dyDescent="0.35">
      <c r="A149" s="1" t="s">
        <v>185</v>
      </c>
      <c r="B149" s="1">
        <v>208</v>
      </c>
      <c r="C149" s="1">
        <v>1</v>
      </c>
      <c r="D149" s="1">
        <v>162.93</v>
      </c>
      <c r="E149" s="1">
        <v>4.0890000000000003E-2</v>
      </c>
      <c r="F149" s="1">
        <v>6.6622000000000003</v>
      </c>
      <c r="G149" s="1">
        <v>147.4</v>
      </c>
      <c r="H149" s="1">
        <v>150.4</v>
      </c>
      <c r="I149" s="1">
        <v>152</v>
      </c>
      <c r="J149" s="1">
        <v>156</v>
      </c>
      <c r="K149" s="1">
        <v>158.4</v>
      </c>
      <c r="L149" s="1">
        <v>162.9</v>
      </c>
      <c r="M149" s="1">
        <v>167.4</v>
      </c>
      <c r="N149" s="1">
        <v>169.8</v>
      </c>
      <c r="O149" s="1">
        <v>173.9</v>
      </c>
      <c r="P149" s="1">
        <v>175.5</v>
      </c>
      <c r="Q149" s="1">
        <v>178.4</v>
      </c>
    </row>
    <row r="150" spans="1:17" x14ac:dyDescent="0.35">
      <c r="A150" s="1" t="s">
        <v>186</v>
      </c>
      <c r="B150" s="1">
        <v>209</v>
      </c>
      <c r="C150" s="1">
        <v>1</v>
      </c>
      <c r="D150" s="1">
        <v>162.94759999999999</v>
      </c>
      <c r="E150" s="1">
        <v>4.0840000000000001E-2</v>
      </c>
      <c r="F150" s="1">
        <v>6.6547999999999998</v>
      </c>
      <c r="G150" s="1">
        <v>147.5</v>
      </c>
      <c r="H150" s="1">
        <v>150.4</v>
      </c>
      <c r="I150" s="1">
        <v>152</v>
      </c>
      <c r="J150" s="1">
        <v>156.1</v>
      </c>
      <c r="K150" s="1">
        <v>158.5</v>
      </c>
      <c r="L150" s="1">
        <v>162.9</v>
      </c>
      <c r="M150" s="1">
        <v>167.4</v>
      </c>
      <c r="N150" s="1">
        <v>169.8</v>
      </c>
      <c r="O150" s="1">
        <v>173.9</v>
      </c>
      <c r="P150" s="1">
        <v>175.5</v>
      </c>
      <c r="Q150" s="1">
        <v>178.4</v>
      </c>
    </row>
    <row r="151" spans="1:17" x14ac:dyDescent="0.35">
      <c r="A151" s="1" t="s">
        <v>187</v>
      </c>
      <c r="B151" s="1">
        <v>210</v>
      </c>
      <c r="C151" s="1">
        <v>1</v>
      </c>
      <c r="D151" s="1">
        <v>162.9649</v>
      </c>
      <c r="E151" s="1">
        <v>4.0800000000000003E-2</v>
      </c>
      <c r="F151" s="1">
        <v>6.649</v>
      </c>
      <c r="G151" s="1">
        <v>147.5</v>
      </c>
      <c r="H151" s="1">
        <v>150.5</v>
      </c>
      <c r="I151" s="1">
        <v>152</v>
      </c>
      <c r="J151" s="1">
        <v>156.1</v>
      </c>
      <c r="K151" s="1">
        <v>158.5</v>
      </c>
      <c r="L151" s="1">
        <v>163</v>
      </c>
      <c r="M151" s="1">
        <v>167.5</v>
      </c>
      <c r="N151" s="1">
        <v>169.9</v>
      </c>
      <c r="O151" s="1">
        <v>173.9</v>
      </c>
      <c r="P151" s="1">
        <v>175.5</v>
      </c>
      <c r="Q151" s="1">
        <v>178.4</v>
      </c>
    </row>
    <row r="152" spans="1:17" x14ac:dyDescent="0.35">
      <c r="A152" s="1" t="s">
        <v>188</v>
      </c>
      <c r="B152" s="1">
        <v>211</v>
      </c>
      <c r="C152" s="1">
        <v>1</v>
      </c>
      <c r="D152" s="1">
        <v>162.98169999999999</v>
      </c>
      <c r="E152" s="1">
        <v>4.0750000000000001E-2</v>
      </c>
      <c r="F152" s="1">
        <v>6.6414999999999997</v>
      </c>
      <c r="G152" s="1">
        <v>147.5</v>
      </c>
      <c r="H152" s="1">
        <v>150.5</v>
      </c>
      <c r="I152" s="1">
        <v>152.1</v>
      </c>
      <c r="J152" s="1">
        <v>156.1</v>
      </c>
      <c r="K152" s="1">
        <v>158.5</v>
      </c>
      <c r="L152" s="1">
        <v>163</v>
      </c>
      <c r="M152" s="1">
        <v>167.5</v>
      </c>
      <c r="N152" s="1">
        <v>169.9</v>
      </c>
      <c r="O152" s="1">
        <v>173.9</v>
      </c>
      <c r="P152" s="1">
        <v>175.5</v>
      </c>
      <c r="Q152" s="1">
        <v>178.4</v>
      </c>
    </row>
    <row r="153" spans="1:17" x14ac:dyDescent="0.35">
      <c r="A153" s="1" t="s">
        <v>189</v>
      </c>
      <c r="B153" s="1">
        <v>212</v>
      </c>
      <c r="C153" s="1">
        <v>1</v>
      </c>
      <c r="D153" s="1">
        <v>162.9983</v>
      </c>
      <c r="E153" s="1">
        <v>4.0710000000000003E-2</v>
      </c>
      <c r="F153" s="1">
        <v>6.6356999999999999</v>
      </c>
      <c r="G153" s="1">
        <v>147.6</v>
      </c>
      <c r="H153" s="1">
        <v>150.5</v>
      </c>
      <c r="I153" s="1">
        <v>152.1</v>
      </c>
      <c r="J153" s="1">
        <v>156.1</v>
      </c>
      <c r="K153" s="1">
        <v>158.5</v>
      </c>
      <c r="L153" s="1">
        <v>163</v>
      </c>
      <c r="M153" s="1">
        <v>167.5</v>
      </c>
      <c r="N153" s="1">
        <v>169.9</v>
      </c>
      <c r="O153" s="1">
        <v>173.9</v>
      </c>
      <c r="P153" s="1">
        <v>175.5</v>
      </c>
      <c r="Q153" s="1">
        <v>178.4</v>
      </c>
    </row>
    <row r="154" spans="1:17" x14ac:dyDescent="0.35">
      <c r="A154" s="1" t="s">
        <v>190</v>
      </c>
      <c r="B154" s="1">
        <v>213</v>
      </c>
      <c r="C154" s="1">
        <v>1</v>
      </c>
      <c r="D154" s="1">
        <v>163.01439999999999</v>
      </c>
      <c r="E154" s="1">
        <v>4.0660000000000002E-2</v>
      </c>
      <c r="F154" s="1">
        <v>6.6281999999999996</v>
      </c>
      <c r="G154" s="1">
        <v>147.6</v>
      </c>
      <c r="H154" s="1">
        <v>150.5</v>
      </c>
      <c r="I154" s="1">
        <v>152.1</v>
      </c>
      <c r="J154" s="1">
        <v>156.1</v>
      </c>
      <c r="K154" s="1">
        <v>158.5</v>
      </c>
      <c r="L154" s="1">
        <v>163</v>
      </c>
      <c r="M154" s="1">
        <v>167.5</v>
      </c>
      <c r="N154" s="1">
        <v>169.9</v>
      </c>
      <c r="O154" s="1">
        <v>173.9</v>
      </c>
      <c r="P154" s="1">
        <v>175.5</v>
      </c>
      <c r="Q154" s="1">
        <v>178.4</v>
      </c>
    </row>
    <row r="155" spans="1:17" x14ac:dyDescent="0.35">
      <c r="A155" s="1" t="s">
        <v>191</v>
      </c>
      <c r="B155" s="1">
        <v>214</v>
      </c>
      <c r="C155" s="1">
        <v>1</v>
      </c>
      <c r="D155" s="1">
        <v>163.03</v>
      </c>
      <c r="E155" s="1">
        <v>4.0620000000000003E-2</v>
      </c>
      <c r="F155" s="1">
        <v>6.6223000000000001</v>
      </c>
      <c r="G155" s="1">
        <v>147.6</v>
      </c>
      <c r="H155" s="1">
        <v>150.6</v>
      </c>
      <c r="I155" s="1">
        <v>152.1</v>
      </c>
      <c r="J155" s="1">
        <v>156.19999999999999</v>
      </c>
      <c r="K155" s="1">
        <v>158.6</v>
      </c>
      <c r="L155" s="1">
        <v>163</v>
      </c>
      <c r="M155" s="1">
        <v>167.5</v>
      </c>
      <c r="N155" s="1">
        <v>169.9</v>
      </c>
      <c r="O155" s="1">
        <v>173.9</v>
      </c>
      <c r="P155" s="1">
        <v>175.5</v>
      </c>
      <c r="Q155" s="1">
        <v>178.4</v>
      </c>
    </row>
    <row r="156" spans="1:17" x14ac:dyDescent="0.35">
      <c r="A156" s="1" t="s">
        <v>192</v>
      </c>
      <c r="B156" s="1">
        <v>215</v>
      </c>
      <c r="C156" s="1">
        <v>1</v>
      </c>
      <c r="D156" s="1">
        <v>163.04509999999999</v>
      </c>
      <c r="E156" s="1">
        <v>4.0579999999999998E-2</v>
      </c>
      <c r="F156" s="1">
        <v>6.6163999999999996</v>
      </c>
      <c r="G156" s="1">
        <v>147.69999999999999</v>
      </c>
      <c r="H156" s="1">
        <v>150.6</v>
      </c>
      <c r="I156" s="1">
        <v>152.19999999999999</v>
      </c>
      <c r="J156" s="1">
        <v>156.19999999999999</v>
      </c>
      <c r="K156" s="1">
        <v>158.6</v>
      </c>
      <c r="L156" s="1">
        <v>163</v>
      </c>
      <c r="M156" s="1">
        <v>167.5</v>
      </c>
      <c r="N156" s="1">
        <v>169.9</v>
      </c>
      <c r="O156" s="1">
        <v>173.9</v>
      </c>
      <c r="P156" s="1">
        <v>175.5</v>
      </c>
      <c r="Q156" s="1">
        <v>178.4</v>
      </c>
    </row>
    <row r="157" spans="1:17" x14ac:dyDescent="0.35">
      <c r="A157" s="1" t="s">
        <v>193</v>
      </c>
      <c r="B157" s="1">
        <v>216</v>
      </c>
      <c r="C157" s="1">
        <v>1</v>
      </c>
      <c r="D157" s="1">
        <v>163.05950000000001</v>
      </c>
      <c r="E157" s="1">
        <v>4.0529999999999997E-2</v>
      </c>
      <c r="F157" s="1">
        <v>6.6087999999999996</v>
      </c>
      <c r="G157" s="1">
        <v>147.69999999999999</v>
      </c>
      <c r="H157" s="1">
        <v>150.6</v>
      </c>
      <c r="I157" s="1">
        <v>152.19999999999999</v>
      </c>
      <c r="J157" s="1">
        <v>156.19999999999999</v>
      </c>
      <c r="K157" s="1">
        <v>158.6</v>
      </c>
      <c r="L157" s="1">
        <v>163</v>
      </c>
      <c r="M157" s="1">
        <v>167.5</v>
      </c>
      <c r="N157" s="1">
        <v>169.9</v>
      </c>
      <c r="O157" s="1">
        <v>173.9</v>
      </c>
      <c r="P157" s="1">
        <v>175.5</v>
      </c>
      <c r="Q157" s="1">
        <v>178.4</v>
      </c>
    </row>
    <row r="158" spans="1:17" x14ac:dyDescent="0.35">
      <c r="A158" s="1" t="s">
        <v>194</v>
      </c>
      <c r="B158" s="1">
        <v>217</v>
      </c>
      <c r="C158" s="1">
        <v>1</v>
      </c>
      <c r="D158" s="1">
        <v>163.07329999999999</v>
      </c>
      <c r="E158" s="1">
        <v>4.0489999999999998E-2</v>
      </c>
      <c r="F158" s="1">
        <v>6.6028000000000002</v>
      </c>
      <c r="G158" s="1">
        <v>147.69999999999999</v>
      </c>
      <c r="H158" s="1">
        <v>150.69999999999999</v>
      </c>
      <c r="I158" s="1">
        <v>152.19999999999999</v>
      </c>
      <c r="J158" s="1">
        <v>156.19999999999999</v>
      </c>
      <c r="K158" s="1">
        <v>158.6</v>
      </c>
      <c r="L158" s="1">
        <v>163.1</v>
      </c>
      <c r="M158" s="1">
        <v>167.5</v>
      </c>
      <c r="N158" s="1">
        <v>169.9</v>
      </c>
      <c r="O158" s="1">
        <v>173.9</v>
      </c>
      <c r="P158" s="1">
        <v>175.5</v>
      </c>
      <c r="Q158" s="1">
        <v>178.4</v>
      </c>
    </row>
    <row r="159" spans="1:17" x14ac:dyDescent="0.35">
      <c r="A159" s="1" t="s">
        <v>195</v>
      </c>
      <c r="B159" s="1">
        <v>218</v>
      </c>
      <c r="C159" s="1">
        <v>1</v>
      </c>
      <c r="D159" s="1">
        <v>163.08619999999999</v>
      </c>
      <c r="E159" s="1">
        <v>4.045E-2</v>
      </c>
      <c r="F159" s="1">
        <v>6.5968</v>
      </c>
      <c r="G159" s="1">
        <v>147.69999999999999</v>
      </c>
      <c r="H159" s="1">
        <v>150.69999999999999</v>
      </c>
      <c r="I159" s="1">
        <v>152.19999999999999</v>
      </c>
      <c r="J159" s="1">
        <v>156.19999999999999</v>
      </c>
      <c r="K159" s="1">
        <v>158.6</v>
      </c>
      <c r="L159" s="1">
        <v>163.1</v>
      </c>
      <c r="M159" s="1">
        <v>167.5</v>
      </c>
      <c r="N159" s="1">
        <v>169.9</v>
      </c>
      <c r="O159" s="1">
        <v>173.9</v>
      </c>
      <c r="P159" s="1">
        <v>175.5</v>
      </c>
      <c r="Q159" s="1">
        <v>178.4</v>
      </c>
    </row>
    <row r="160" spans="1:17" x14ac:dyDescent="0.35">
      <c r="A160" s="1" t="s">
        <v>196</v>
      </c>
      <c r="B160" s="1">
        <v>219</v>
      </c>
      <c r="C160" s="1">
        <v>1</v>
      </c>
      <c r="D160" s="1">
        <v>163.09819999999999</v>
      </c>
      <c r="E160" s="1">
        <v>4.0410000000000001E-2</v>
      </c>
      <c r="F160" s="1">
        <v>6.5907999999999998</v>
      </c>
      <c r="G160" s="1">
        <v>147.80000000000001</v>
      </c>
      <c r="H160" s="1">
        <v>150.69999999999999</v>
      </c>
      <c r="I160" s="1">
        <v>152.30000000000001</v>
      </c>
      <c r="J160" s="1">
        <v>156.30000000000001</v>
      </c>
      <c r="K160" s="1">
        <v>158.69999999999999</v>
      </c>
      <c r="L160" s="1">
        <v>163.1</v>
      </c>
      <c r="M160" s="1">
        <v>167.5</v>
      </c>
      <c r="N160" s="1">
        <v>169.9</v>
      </c>
      <c r="O160" s="1">
        <v>173.9</v>
      </c>
      <c r="P160" s="1">
        <v>175.5</v>
      </c>
      <c r="Q160" s="1">
        <v>178.4</v>
      </c>
    </row>
    <row r="161" spans="1:17" x14ac:dyDescent="0.35">
      <c r="A161" s="1" t="s">
        <v>197</v>
      </c>
      <c r="B161" s="1">
        <v>220</v>
      </c>
      <c r="C161" s="1">
        <v>1</v>
      </c>
      <c r="D161" s="1">
        <v>163.10919999999999</v>
      </c>
      <c r="E161" s="1">
        <v>4.0370000000000003E-2</v>
      </c>
      <c r="F161" s="1">
        <v>6.5846999999999998</v>
      </c>
      <c r="G161" s="1">
        <v>147.80000000000001</v>
      </c>
      <c r="H161" s="1">
        <v>150.69999999999999</v>
      </c>
      <c r="I161" s="1">
        <v>152.30000000000001</v>
      </c>
      <c r="J161" s="1">
        <v>156.30000000000001</v>
      </c>
      <c r="K161" s="1">
        <v>158.69999999999999</v>
      </c>
      <c r="L161" s="1">
        <v>163.1</v>
      </c>
      <c r="M161" s="1">
        <v>167.6</v>
      </c>
      <c r="N161" s="1">
        <v>169.9</v>
      </c>
      <c r="O161" s="1">
        <v>173.9</v>
      </c>
      <c r="P161" s="1">
        <v>175.5</v>
      </c>
      <c r="Q161" s="1">
        <v>178.4</v>
      </c>
    </row>
    <row r="162" spans="1:17" x14ac:dyDescent="0.35">
      <c r="A162" s="1" t="s">
        <v>198</v>
      </c>
      <c r="B162" s="1">
        <v>221</v>
      </c>
      <c r="C162" s="1">
        <v>1</v>
      </c>
      <c r="D162" s="1">
        <v>163.11920000000001</v>
      </c>
      <c r="E162" s="1">
        <v>4.0340000000000001E-2</v>
      </c>
      <c r="F162" s="1">
        <v>6.5801999999999996</v>
      </c>
      <c r="G162" s="1">
        <v>147.80000000000001</v>
      </c>
      <c r="H162" s="1">
        <v>150.69999999999999</v>
      </c>
      <c r="I162" s="1">
        <v>152.30000000000001</v>
      </c>
      <c r="J162" s="1">
        <v>156.30000000000001</v>
      </c>
      <c r="K162" s="1">
        <v>158.69999999999999</v>
      </c>
      <c r="L162" s="1">
        <v>163.1</v>
      </c>
      <c r="M162" s="1">
        <v>167.6</v>
      </c>
      <c r="N162" s="1">
        <v>169.9</v>
      </c>
      <c r="O162" s="1">
        <v>173.9</v>
      </c>
      <c r="P162" s="1">
        <v>175.5</v>
      </c>
      <c r="Q162" s="1">
        <v>178.4</v>
      </c>
    </row>
    <row r="163" spans="1:17" x14ac:dyDescent="0.35">
      <c r="A163" s="1" t="s">
        <v>199</v>
      </c>
      <c r="B163" s="1">
        <v>222</v>
      </c>
      <c r="C163" s="1">
        <v>1</v>
      </c>
      <c r="D163" s="1">
        <v>163.12790000000001</v>
      </c>
      <c r="E163" s="1">
        <v>4.0300000000000002E-2</v>
      </c>
      <c r="F163" s="1">
        <v>6.5740999999999996</v>
      </c>
      <c r="G163" s="1">
        <v>147.80000000000001</v>
      </c>
      <c r="H163" s="1">
        <v>150.80000000000001</v>
      </c>
      <c r="I163" s="1">
        <v>152.30000000000001</v>
      </c>
      <c r="J163" s="1">
        <v>156.30000000000001</v>
      </c>
      <c r="K163" s="1">
        <v>158.69999999999999</v>
      </c>
      <c r="L163" s="1">
        <v>163.1</v>
      </c>
      <c r="M163" s="1">
        <v>167.6</v>
      </c>
      <c r="N163" s="1">
        <v>169.9</v>
      </c>
      <c r="O163" s="1">
        <v>173.9</v>
      </c>
      <c r="P163" s="1">
        <v>175.5</v>
      </c>
      <c r="Q163" s="1">
        <v>178.4</v>
      </c>
    </row>
    <row r="164" spans="1:17" x14ac:dyDescent="0.35">
      <c r="A164" s="1" t="s">
        <v>200</v>
      </c>
      <c r="B164" s="1">
        <v>223</v>
      </c>
      <c r="C164" s="1">
        <v>1</v>
      </c>
      <c r="D164" s="1">
        <v>163.13550000000001</v>
      </c>
      <c r="E164" s="1">
        <v>4.0259999999999997E-2</v>
      </c>
      <c r="F164" s="1">
        <v>6.5678000000000001</v>
      </c>
      <c r="G164" s="1">
        <v>147.9</v>
      </c>
      <c r="H164" s="1">
        <v>150.80000000000001</v>
      </c>
      <c r="I164" s="1">
        <v>152.30000000000001</v>
      </c>
      <c r="J164" s="1">
        <v>156.30000000000001</v>
      </c>
      <c r="K164" s="1">
        <v>158.69999999999999</v>
      </c>
      <c r="L164" s="1">
        <v>163.1</v>
      </c>
      <c r="M164" s="1">
        <v>167.6</v>
      </c>
      <c r="N164" s="1">
        <v>169.9</v>
      </c>
      <c r="O164" s="1">
        <v>173.9</v>
      </c>
      <c r="P164" s="1">
        <v>175.5</v>
      </c>
      <c r="Q164" s="1">
        <v>178.4</v>
      </c>
    </row>
    <row r="165" spans="1:17" x14ac:dyDescent="0.35">
      <c r="A165" s="1" t="s">
        <v>201</v>
      </c>
      <c r="B165" s="1">
        <v>224</v>
      </c>
      <c r="C165" s="1">
        <v>1</v>
      </c>
      <c r="D165" s="1">
        <v>163.14179999999999</v>
      </c>
      <c r="E165" s="1">
        <v>4.0230000000000002E-2</v>
      </c>
      <c r="F165" s="1">
        <v>6.5632000000000001</v>
      </c>
      <c r="G165" s="1">
        <v>147.9</v>
      </c>
      <c r="H165" s="1">
        <v>150.80000000000001</v>
      </c>
      <c r="I165" s="1">
        <v>152.30000000000001</v>
      </c>
      <c r="J165" s="1">
        <v>156.30000000000001</v>
      </c>
      <c r="K165" s="1">
        <v>158.69999999999999</v>
      </c>
      <c r="L165" s="1">
        <v>163.1</v>
      </c>
      <c r="M165" s="1">
        <v>167.6</v>
      </c>
      <c r="N165" s="1">
        <v>169.9</v>
      </c>
      <c r="O165" s="1">
        <v>173.9</v>
      </c>
      <c r="P165" s="1">
        <v>175.5</v>
      </c>
      <c r="Q165" s="1">
        <v>178.4</v>
      </c>
    </row>
    <row r="166" spans="1:17" x14ac:dyDescent="0.35">
      <c r="A166" s="1" t="s">
        <v>202</v>
      </c>
      <c r="B166" s="1">
        <v>225</v>
      </c>
      <c r="C166" s="1">
        <v>1</v>
      </c>
      <c r="D166" s="1">
        <v>163.14689999999999</v>
      </c>
      <c r="E166" s="1">
        <v>4.0189999999999997E-2</v>
      </c>
      <c r="F166" s="1">
        <v>6.5568999999999997</v>
      </c>
      <c r="G166" s="1">
        <v>147.9</v>
      </c>
      <c r="H166" s="1">
        <v>150.80000000000001</v>
      </c>
      <c r="I166" s="1">
        <v>152.4</v>
      </c>
      <c r="J166" s="1">
        <v>156.4</v>
      </c>
      <c r="K166" s="1">
        <v>158.69999999999999</v>
      </c>
      <c r="L166" s="1">
        <v>163.1</v>
      </c>
      <c r="M166" s="1">
        <v>167.6</v>
      </c>
      <c r="N166" s="1">
        <v>169.9</v>
      </c>
      <c r="O166" s="1">
        <v>173.9</v>
      </c>
      <c r="P166" s="1">
        <v>175.5</v>
      </c>
      <c r="Q166" s="1">
        <v>178.4</v>
      </c>
    </row>
    <row r="167" spans="1:17" x14ac:dyDescent="0.35">
      <c r="A167" s="1" t="s">
        <v>203</v>
      </c>
      <c r="B167" s="1">
        <v>226</v>
      </c>
      <c r="C167" s="1">
        <v>1</v>
      </c>
      <c r="D167" s="1">
        <v>163.1508</v>
      </c>
      <c r="E167" s="1">
        <v>4.0160000000000001E-2</v>
      </c>
      <c r="F167" s="1">
        <v>6.5521000000000003</v>
      </c>
      <c r="G167" s="1">
        <v>147.9</v>
      </c>
      <c r="H167" s="1">
        <v>150.80000000000001</v>
      </c>
      <c r="I167" s="1">
        <v>152.4</v>
      </c>
      <c r="J167" s="1">
        <v>156.4</v>
      </c>
      <c r="K167" s="1">
        <v>158.69999999999999</v>
      </c>
      <c r="L167" s="1">
        <v>163.19999999999999</v>
      </c>
      <c r="M167" s="1">
        <v>167.6</v>
      </c>
      <c r="N167" s="1">
        <v>169.9</v>
      </c>
      <c r="O167" s="1">
        <v>173.9</v>
      </c>
      <c r="P167" s="1">
        <v>175.5</v>
      </c>
      <c r="Q167" s="1">
        <v>178.4</v>
      </c>
    </row>
    <row r="168" spans="1:17" x14ac:dyDescent="0.35">
      <c r="A168" s="1" t="s">
        <v>204</v>
      </c>
      <c r="B168" s="1">
        <v>227</v>
      </c>
      <c r="C168" s="1">
        <v>1</v>
      </c>
      <c r="D168" s="1">
        <v>163.1534</v>
      </c>
      <c r="E168" s="1">
        <v>4.0120000000000003E-2</v>
      </c>
      <c r="F168" s="1">
        <v>6.5457000000000001</v>
      </c>
      <c r="G168" s="1">
        <v>147.9</v>
      </c>
      <c r="H168" s="1">
        <v>150.80000000000001</v>
      </c>
      <c r="I168" s="1">
        <v>152.4</v>
      </c>
      <c r="J168" s="1">
        <v>156.4</v>
      </c>
      <c r="K168" s="1">
        <v>158.69999999999999</v>
      </c>
      <c r="L168" s="1">
        <v>163.19999999999999</v>
      </c>
      <c r="M168" s="1">
        <v>167.6</v>
      </c>
      <c r="N168" s="1">
        <v>169.9</v>
      </c>
      <c r="O168" s="1">
        <v>173.9</v>
      </c>
      <c r="P168" s="1">
        <v>175.5</v>
      </c>
      <c r="Q168" s="1">
        <v>178.4</v>
      </c>
    </row>
    <row r="169" spans="1:17" x14ac:dyDescent="0.35">
      <c r="A169" s="1" t="s">
        <v>205</v>
      </c>
      <c r="B169" s="1">
        <v>228</v>
      </c>
      <c r="C169" s="1">
        <v>1</v>
      </c>
      <c r="D169" s="1">
        <v>163.15479999999999</v>
      </c>
      <c r="E169" s="1">
        <v>4.0090000000000001E-2</v>
      </c>
      <c r="F169" s="1">
        <v>6.5408999999999997</v>
      </c>
      <c r="G169" s="1">
        <v>147.9</v>
      </c>
      <c r="H169" s="1">
        <v>150.9</v>
      </c>
      <c r="I169" s="1">
        <v>152.4</v>
      </c>
      <c r="J169" s="1">
        <v>156.4</v>
      </c>
      <c r="K169" s="1">
        <v>158.69999999999999</v>
      </c>
      <c r="L169" s="1">
        <v>163.19999999999999</v>
      </c>
      <c r="M169" s="1">
        <v>167.6</v>
      </c>
      <c r="N169" s="1">
        <v>169.9</v>
      </c>
      <c r="O169" s="1">
        <v>173.9</v>
      </c>
      <c r="P169" s="1">
        <v>175.5</v>
      </c>
      <c r="Q169" s="1">
        <v>178.4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Crecimiento</vt:lpstr>
      <vt:lpstr>Mujer_Maduracion</vt:lpstr>
      <vt:lpstr>Dashboard</vt:lpstr>
      <vt:lpstr>OMS_TALLA_BOYS</vt:lpstr>
      <vt:lpstr>OMS_TALLA_GIRLS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SAÚL ARMENDÁRIZ SÁNCHEZ</cp:lastModifiedBy>
  <dcterms:created xsi:type="dcterms:W3CDTF">2025-12-30T15:01:17Z</dcterms:created>
  <dcterms:modified xsi:type="dcterms:W3CDTF">2026-01-04T18:42:16Z</dcterms:modified>
</cp:coreProperties>
</file>